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160" yWindow="1220" windowWidth="30200" windowHeight="10480" tabRatio="500" activeTab="0"/>
  </bookViews>
  <sheets>
    <sheet name="Redon_individus_camemberts.csv" sheetId="1" r:id="rId1"/>
    <sheet name="graphiques" sheetId="2" r:id="rId2"/>
  </sheets>
  <definedNames>
    <definedName name="_xlnm._FilterDatabase" localSheetId="0" hidden="1">'Redon_individus_camemberts.csv'!$A$1:$H$193</definedName>
  </definedNames>
  <calcPr fullCalcOnLoad="1"/>
</workbook>
</file>

<file path=xl/sharedStrings.xml><?xml version="1.0" encoding="utf-8"?>
<sst xmlns="http://schemas.openxmlformats.org/spreadsheetml/2006/main" count="1409" uniqueCount="275">
  <si>
    <t>Noeud</t>
  </si>
  <si>
    <t>Id</t>
  </si>
  <si>
    <t>Label</t>
  </si>
  <si>
    <t>Dossier</t>
  </si>
  <si>
    <t>Sexe</t>
  </si>
  <si>
    <t>Statut</t>
  </si>
  <si>
    <t>Origine_nom</t>
  </si>
  <si>
    <t>Residence</t>
  </si>
  <si>
    <t>[] le Jeune</t>
  </si>
  <si>
    <t>Apollos</t>
  </si>
  <si>
    <t>H</t>
  </si>
  <si>
    <t>indet</t>
  </si>
  <si>
    <t>[]arion</t>
  </si>
  <si>
    <t>Philokles</t>
  </si>
  <si>
    <t>Ailouros</t>
  </si>
  <si>
    <t>Ischyras</t>
  </si>
  <si>
    <t>Grec</t>
  </si>
  <si>
    <t>Aimilius</t>
  </si>
  <si>
    <t>Latin</t>
  </si>
  <si>
    <t>Ammon</t>
  </si>
  <si>
    <t>Egyptien</t>
  </si>
  <si>
    <t>Ammona[]</t>
  </si>
  <si>
    <t>Ammonianos</t>
  </si>
  <si>
    <t>Ammonios</t>
  </si>
  <si>
    <t>soldat</t>
  </si>
  <si>
    <t>An[]os</t>
  </si>
  <si>
    <t>soldathypothese</t>
  </si>
  <si>
    <t>Anoubas</t>
  </si>
  <si>
    <t>Antonas</t>
  </si>
  <si>
    <t>Antoninus I</t>
  </si>
  <si>
    <t>Antoninus II</t>
  </si>
  <si>
    <t>Antonius I</t>
  </si>
  <si>
    <t>Antonius II</t>
  </si>
  <si>
    <t>Aphros</t>
  </si>
  <si>
    <t>Aphys</t>
  </si>
  <si>
    <t>Apol[]</t>
  </si>
  <si>
    <t>Apollinaris I</t>
  </si>
  <si>
    <t>Apollinaris II</t>
  </si>
  <si>
    <t>Apollinaris II = Iulius Apollinaris</t>
  </si>
  <si>
    <t>Apollinaris III</t>
  </si>
  <si>
    <t>Apollinaris IV</t>
  </si>
  <si>
    <t>Apollinaris V</t>
  </si>
  <si>
    <t>Apollinaris VI</t>
  </si>
  <si>
    <t>Apollinaris X</t>
  </si>
  <si>
    <t>Apollinaris XI</t>
  </si>
  <si>
    <t>Apollinaris XII</t>
  </si>
  <si>
    <t>Apollinaris XIII</t>
  </si>
  <si>
    <t>Apollinaris XIV</t>
  </si>
  <si>
    <t>Apollos I</t>
  </si>
  <si>
    <t>Apollos II</t>
  </si>
  <si>
    <t>Apollos, Ischyras</t>
  </si>
  <si>
    <t>Arianus I</t>
  </si>
  <si>
    <t>civil</t>
  </si>
  <si>
    <t>Arianus II</t>
  </si>
  <si>
    <t>Ariston</t>
  </si>
  <si>
    <t>Athamas</t>
  </si>
  <si>
    <t>Aulyza</t>
  </si>
  <si>
    <t>Thrace</t>
  </si>
  <si>
    <t>Barbara</t>
  </si>
  <si>
    <t>Apollos, Philokles</t>
  </si>
  <si>
    <t>F</t>
  </si>
  <si>
    <t>Barbarion</t>
  </si>
  <si>
    <t>Batonas</t>
  </si>
  <si>
    <t>Illyrien</t>
  </si>
  <si>
    <t>Bellicus</t>
  </si>
  <si>
    <t>Ischyras, Philokles</t>
  </si>
  <si>
    <t>Bithas</t>
  </si>
  <si>
    <t>Brochos</t>
  </si>
  <si>
    <t>Capito I</t>
  </si>
  <si>
    <t>Capito II</t>
  </si>
  <si>
    <t>Chairemon</t>
  </si>
  <si>
    <t>Demetria</t>
  </si>
  <si>
    <t>Demetrios I</t>
  </si>
  <si>
    <t>Demetrios II</t>
  </si>
  <si>
    <t>Demetrous</t>
  </si>
  <si>
    <t>Didas</t>
  </si>
  <si>
    <t>Dace</t>
  </si>
  <si>
    <t>Didyme</t>
  </si>
  <si>
    <t>Didymos</t>
  </si>
  <si>
    <t>Dioskoras</t>
  </si>
  <si>
    <t>Dioskorous</t>
  </si>
  <si>
    <t>Ditouzanos</t>
  </si>
  <si>
    <t>Dizakinthos</t>
  </si>
  <si>
    <t>Domitia</t>
  </si>
  <si>
    <t>Domittius I</t>
  </si>
  <si>
    <t>Domittius II</t>
  </si>
  <si>
    <t>Domittius III</t>
  </si>
  <si>
    <t>Domittius IV</t>
  </si>
  <si>
    <t>Domittius Moschos</t>
  </si>
  <si>
    <t>Domittius VI</t>
  </si>
  <si>
    <t>Eirene</t>
  </si>
  <si>
    <t>Epagathos</t>
  </si>
  <si>
    <t>Firmus</t>
  </si>
  <si>
    <t>Fronto I</t>
  </si>
  <si>
    <t>Fronto II</t>
  </si>
  <si>
    <t>Gallonia</t>
  </si>
  <si>
    <t>Germanus I</t>
  </si>
  <si>
    <t>Germanus II</t>
  </si>
  <si>
    <t>Germanus Priscus</t>
  </si>
  <si>
    <t>Gla[]</t>
  </si>
  <si>
    <t>Hallomenos</t>
  </si>
  <si>
    <t>Hegemonis</t>
  </si>
  <si>
    <t>Herais</t>
  </si>
  <si>
    <t>Herakleides I</t>
  </si>
  <si>
    <t>Herakleides II</t>
  </si>
  <si>
    <t>Herakleides III</t>
  </si>
  <si>
    <t>Herakleidion</t>
  </si>
  <si>
    <t>Herakleitos</t>
  </si>
  <si>
    <t>Heraklianos</t>
  </si>
  <si>
    <t>Hermes</t>
  </si>
  <si>
    <t>Hermias</t>
  </si>
  <si>
    <t>Hor</t>
  </si>
  <si>
    <t>Hortesios</t>
  </si>
  <si>
    <t>Ial</t>
  </si>
  <si>
    <t>Libyque</t>
  </si>
  <si>
    <t>Ignatia</t>
  </si>
  <si>
    <t>Ioulia</t>
  </si>
  <si>
    <t>Ioulianos</t>
  </si>
  <si>
    <t>Ioulias</t>
  </si>
  <si>
    <t>Isidora</t>
  </si>
  <si>
    <t>Iulius Maximus</t>
  </si>
  <si>
    <t>Kaisonios</t>
  </si>
  <si>
    <t>Kampanos</t>
  </si>
  <si>
    <t>Kapparis</t>
  </si>
  <si>
    <t>Kassi[]</t>
  </si>
  <si>
    <t>Keler</t>
  </si>
  <si>
    <t>Klaudios</t>
  </si>
  <si>
    <t>Klemens</t>
  </si>
  <si>
    <t>Krinolaos</t>
  </si>
  <si>
    <t>Licinius</t>
  </si>
  <si>
    <t>Longinus</t>
  </si>
  <si>
    <t>Longus</t>
  </si>
  <si>
    <t>Loukis</t>
  </si>
  <si>
    <t>Lu[]</t>
  </si>
  <si>
    <t>Ma[]</t>
  </si>
  <si>
    <t>Magd[]</t>
  </si>
  <si>
    <t>Manneius</t>
  </si>
  <si>
    <t>Marcus I</t>
  </si>
  <si>
    <t>Marcus II</t>
  </si>
  <si>
    <t>Martia[]</t>
  </si>
  <si>
    <t>Martiales</t>
  </si>
  <si>
    <t>Maxima</t>
  </si>
  <si>
    <t>Maximus I</t>
  </si>
  <si>
    <t>Maximus II</t>
  </si>
  <si>
    <t>Maximus III</t>
  </si>
  <si>
    <t>Maximus IV</t>
  </si>
  <si>
    <t>Maximus IX</t>
  </si>
  <si>
    <t>Maximus Onnophris</t>
  </si>
  <si>
    <t>Maximus VI</t>
  </si>
  <si>
    <t>Maximus VII</t>
  </si>
  <si>
    <t>Maximus X</t>
  </si>
  <si>
    <t>Maximus XI</t>
  </si>
  <si>
    <t>Maximus XII</t>
  </si>
  <si>
    <t>Maximus XIII</t>
  </si>
  <si>
    <t>Maximus XIV</t>
  </si>
  <si>
    <t>Menandros</t>
  </si>
  <si>
    <t>Montanos</t>
  </si>
  <si>
    <t>Moros</t>
  </si>
  <si>
    <t>Moukadralis</t>
  </si>
  <si>
    <t>Moukakinthos</t>
  </si>
  <si>
    <t>Moukratos</t>
  </si>
  <si>
    <t>Mousa</t>
  </si>
  <si>
    <t>Myrinas</t>
  </si>
  <si>
    <t>Nemesas</t>
  </si>
  <si>
    <t>Nemoni[]</t>
  </si>
  <si>
    <t>Niger</t>
  </si>
  <si>
    <t>Ofelius</t>
  </si>
  <si>
    <t>Pakoibis</t>
  </si>
  <si>
    <t>Panouris</t>
  </si>
  <si>
    <t>Papirios</t>
  </si>
  <si>
    <t>Parabolos</t>
  </si>
  <si>
    <t>Paramonos</t>
  </si>
  <si>
    <t>Pathermouthis</t>
  </si>
  <si>
    <t>Paulus I</t>
  </si>
  <si>
    <t>Paulus II</t>
  </si>
  <si>
    <t>Pebos</t>
  </si>
  <si>
    <t>Petronas</t>
  </si>
  <si>
    <t>Phap[ ]</t>
  </si>
  <si>
    <t>Philotera</t>
  </si>
  <si>
    <t>Pompeios</t>
  </si>
  <si>
    <t>Pouaris</t>
  </si>
  <si>
    <t>Priscus I</t>
  </si>
  <si>
    <t>Priscus II</t>
  </si>
  <si>
    <t>Priscus III</t>
  </si>
  <si>
    <t>Priscus IV</t>
  </si>
  <si>
    <t>Priscus VI</t>
  </si>
  <si>
    <t>Proclus</t>
  </si>
  <si>
    <t>Prokla</t>
  </si>
  <si>
    <t>Ptolema</t>
  </si>
  <si>
    <t>Ptolemaios</t>
  </si>
  <si>
    <t>Rogatus</t>
  </si>
  <si>
    <t>Rufinus</t>
  </si>
  <si>
    <t>Sabina</t>
  </si>
  <si>
    <t>Sabinus</t>
  </si>
  <si>
    <t>Saturninus</t>
  </si>
  <si>
    <t>Sekounda</t>
  </si>
  <si>
    <t>Serapias</t>
  </si>
  <si>
    <t>Serenus I</t>
  </si>
  <si>
    <t>Serenus III</t>
  </si>
  <si>
    <t>Silvanus</t>
  </si>
  <si>
    <t>Sknips</t>
  </si>
  <si>
    <t>Apollos, Philokles, Ischyras</t>
  </si>
  <si>
    <t>Sphyris</t>
  </si>
  <si>
    <t>Steios</t>
  </si>
  <si>
    <t>Syra</t>
  </si>
  <si>
    <t>Terentius</t>
  </si>
  <si>
    <t>Thermouth[]</t>
  </si>
  <si>
    <t>Thermoutha</t>
  </si>
  <si>
    <t>Thermoutharion</t>
  </si>
  <si>
    <t>Tiberia</t>
  </si>
  <si>
    <t>Tithosouenos</t>
  </si>
  <si>
    <t>Ultis</t>
  </si>
  <si>
    <t>Valeras</t>
  </si>
  <si>
    <t>Valerianus</t>
  </si>
  <si>
    <t>Valerius</t>
  </si>
  <si>
    <t>Zosime</t>
  </si>
  <si>
    <t>Nb H/F</t>
  </si>
  <si>
    <t>Soldat</t>
  </si>
  <si>
    <t>Soldat (hypothèse)</t>
  </si>
  <si>
    <t>Civil</t>
  </si>
  <si>
    <t>Indéterminé</t>
  </si>
  <si>
    <t>Origine anthroponyme</t>
  </si>
  <si>
    <t>Égyptien</t>
  </si>
  <si>
    <t>Dace/Illyrien/Thrace</t>
  </si>
  <si>
    <t>Apollôs</t>
  </si>
  <si>
    <t>Philoklès</t>
  </si>
  <si>
    <t>Apollôs/Ischyras</t>
  </si>
  <si>
    <t>Apollôs/Philoklès</t>
  </si>
  <si>
    <t>Ischyras/Philoklès</t>
  </si>
  <si>
    <t>Apollôs/Ischyras/Philoklès</t>
  </si>
  <si>
    <t>Résidence</t>
  </si>
  <si>
    <t>Krokodilô</t>
  </si>
  <si>
    <t>Persou</t>
  </si>
  <si>
    <t>Phoinikon</t>
  </si>
  <si>
    <t>Maximianon</t>
  </si>
  <si>
    <t>Myos Hormos</t>
  </si>
  <si>
    <t>Coptos</t>
  </si>
  <si>
    <t>Simiou</t>
  </si>
  <si>
    <t>Didymoi</t>
  </si>
  <si>
    <t>Krokodilô (hypothèse)</t>
  </si>
  <si>
    <t>Persou (hypothèse)</t>
  </si>
  <si>
    <t>Phoinikon (hypothèse)</t>
  </si>
  <si>
    <t>Krokodilô, Persou</t>
  </si>
  <si>
    <t>Krokodilô, Phoinikon</t>
  </si>
  <si>
    <t>Krokodilô, Simiou</t>
  </si>
  <si>
    <t>Krokodilô, Persou (hypothèse)</t>
  </si>
  <si>
    <t>Krokodilô, Persou, Coptos</t>
  </si>
  <si>
    <t>Krokodilô, Didymoi</t>
  </si>
  <si>
    <t>Krokodilô, Phoinikon, Didymoi</t>
  </si>
  <si>
    <t>Krokodilô, Phoinikon (hypothèse)</t>
  </si>
  <si>
    <t>Krokodilô, Coptos</t>
  </si>
  <si>
    <t>Krokodilô, Persou, Myos Hormos</t>
  </si>
  <si>
    <t>Krokodilô, Phoinikon, Coptos</t>
  </si>
  <si>
    <t>Persou, Coptos</t>
  </si>
  <si>
    <t>Krokodilô, Simiou, Maximianon</t>
  </si>
  <si>
    <t>Krokodilô, Persou, Simiou, Didymoi</t>
  </si>
  <si>
    <t>Krokodilô, Phoinikon, Maximianon, Coptos</t>
  </si>
  <si>
    <t>Krokodilô, Persou, Phoinikon</t>
  </si>
  <si>
    <t>Krokodilô, Persou, Myos Hormos, Coptos</t>
  </si>
  <si>
    <t>Résidence 2</t>
  </si>
  <si>
    <t>Krokodilô, Myos Hormos, Persou</t>
  </si>
  <si>
    <t>Coptos, Krokodilô</t>
  </si>
  <si>
    <t>Didymoi, Krokodilô</t>
  </si>
  <si>
    <t>Coptos, Krokodilô, Persou</t>
  </si>
  <si>
    <t>Coptos, Krokodilô, Myos Hormos, Persou</t>
  </si>
  <si>
    <t>Didymoi, Krokodilô, Persou, Simiou</t>
  </si>
  <si>
    <t>Coptos, Krokodilô, Phoinikon</t>
  </si>
  <si>
    <t>Didymoi, Krokodilô, Phoinikon</t>
  </si>
  <si>
    <t>Coptos, Krokodilô, Maximianon, Phoinikon</t>
  </si>
  <si>
    <t>Krokodilô, Maximianon, Simiou</t>
  </si>
  <si>
    <t>Coptos, Persou</t>
  </si>
  <si>
    <t>indéterminé</t>
  </si>
  <si>
    <t>Auizana</t>
  </si>
  <si>
    <t>Sotas</t>
  </si>
  <si>
    <t>Ditouporos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</si>
</sst>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0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37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4"/>
          <c:y val="0.10525"/>
          <c:w val="0.47025"/>
          <c:h val="0.7845"/>
        </c:manualLayout>
      </c:layout>
      <c:pieChart>
        <c:varyColors val="1"/>
        <c:ser>
          <c:idx val="0"/>
          <c:order val="0"/>
          <c:spPr>
            <a:solidFill>
              <a:srgbClr val="4BACC6"/>
            </a:solidFill>
            <a:ln w="3175">
              <a:solidFill>
                <a:srgbClr val="33CCCC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BACC6"/>
              </a:solidFill>
              <a:ln w="3175">
                <a:solidFill>
                  <a:srgbClr val="33CCCC"/>
                </a:solidFill>
              </a:ln>
            </c:spPr>
          </c:dPt>
          <c:dPt>
            <c:idx val="1"/>
            <c:spPr>
              <a:solidFill>
                <a:srgbClr val="4BACC6"/>
              </a:solidFill>
              <a:ln w="3175">
                <a:solidFill>
                  <a:srgbClr val="33CCCC"/>
                </a:solidFill>
              </a:ln>
            </c:spPr>
          </c:dPt>
          <c:dPt>
            <c:idx val="2"/>
            <c:spPr>
              <a:solidFill>
                <a:srgbClr val="C0504D"/>
              </a:solidFill>
              <a:ln w="3175">
                <a:solidFill>
                  <a:srgbClr val="DD2D32"/>
                </a:solidFill>
              </a:ln>
            </c:spPr>
          </c:dPt>
          <c:dPt>
            <c:idx val="3"/>
            <c:spPr>
              <a:solidFill>
                <a:srgbClr val="9BBB59"/>
              </a:solidFill>
              <a:ln w="3175">
                <a:solidFill>
                  <a:srgbClr val="A2BD9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'Redon_individus_camemberts.csv'!$A$196:$A$199</c:f>
              <c:strCache/>
            </c:strRef>
          </c:cat>
          <c:val>
            <c:numRef>
              <c:f>'Redon_individus_camemberts.csv'!$B$196:$B$199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93"/>
          <c:y val="0.36375"/>
          <c:w val="0.1907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5"/>
          <c:y val="0.1075"/>
          <c:w val="0.44425"/>
          <c:h val="0.77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333399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solidFill>
                  <a:srgbClr val="DD2D32"/>
                </a:solidFill>
              </a:ln>
            </c:spPr>
          </c:dPt>
          <c:dPt>
            <c:idx val="2"/>
            <c:spPr>
              <a:solidFill>
                <a:srgbClr val="F79646"/>
              </a:solidFill>
              <a:ln w="3175">
                <a:solidFill>
                  <a:srgbClr val="FEA746"/>
                </a:solidFill>
              </a:ln>
            </c:spPr>
          </c:dPt>
          <c:dPt>
            <c:idx val="3"/>
            <c:spPr>
              <a:solidFill>
                <a:srgbClr val="9BBB59"/>
              </a:solidFill>
              <a:ln w="3175">
                <a:solidFill>
                  <a:srgbClr val="A2BD90"/>
                </a:solidFill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solidFill>
                  <a:srgbClr val="666699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'Redon_individus_camemberts.csv'!$D$196:$D$200</c:f>
              <c:strCache/>
            </c:strRef>
          </c:cat>
          <c:val>
            <c:numRef>
              <c:f>'Redon_individus_camemberts.csv'!$E$196:$E$200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0575"/>
          <c:y val="0.311"/>
          <c:w val="0.278"/>
          <c:h val="0.3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75"/>
          <c:y val="0.1075"/>
          <c:w val="0.46175"/>
          <c:h val="0.77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333399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9933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90713A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333399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00808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90713A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solidFill>
                  <a:srgbClr val="A2BD9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'Redon_individus_camemberts.csv'!$G$196:$G$202</c:f>
              <c:strCache/>
            </c:strRef>
          </c:cat>
          <c:val>
            <c:numRef>
              <c:f>'Redon_individus_camemberts.csv'!$H$196:$H$202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8275"/>
          <c:y val="0.22"/>
          <c:w val="0.30025"/>
          <c:h val="0.54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12075"/>
          <c:w val="0.55575"/>
          <c:h val="0.75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333399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9933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90713A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333399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00808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90713A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solidFill>
                  <a:srgbClr val="A2BD9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solidFill>
                  <a:srgbClr val="A2BD90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solidFill>
                  <a:srgbClr val="A2BD9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'Redon_individus_camemberts.csv'!$A$202:$A$210</c:f>
              <c:strCache/>
            </c:strRef>
          </c:cat>
          <c:val>
            <c:numRef>
              <c:f>'Redon_individus_camemberts.csv'!$B$202:$B$210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055"/>
          <c:y val="0.0345"/>
          <c:w val="0.2775"/>
          <c:h val="0.91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275"/>
          <c:y val="0.093"/>
          <c:w val="0.438"/>
          <c:h val="0.80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solidFill>
                  <a:srgbClr val="003366"/>
                </a:solidFill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solidFill>
                  <a:srgbClr val="993300"/>
                </a:solidFill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solidFill>
                  <a:srgbClr val="90713A"/>
                </a:solidFill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solidFill>
                  <a:srgbClr val="333399"/>
                </a:solidFill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solidFill>
                  <a:srgbClr val="008080"/>
                </a:solidFill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solidFill>
                  <a:srgbClr val="90713A"/>
                </a:solidFill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solidFill>
                  <a:srgbClr val="333399"/>
                </a:solidFill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solidFill>
                  <a:srgbClr val="865357"/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solidFill>
                  <a:srgbClr val="90713A"/>
                </a:solidFill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solidFill>
                  <a:srgbClr val="666699"/>
                </a:solidFill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solidFill>
                  <a:srgbClr val="339966"/>
                </a:solidFill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solidFill>
                  <a:srgbClr val="90713A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'Redon_individus_camemberts.csv'!$J$3:$J$14</c:f>
              <c:strCache/>
            </c:strRef>
          </c:cat>
          <c:val>
            <c:numRef>
              <c:f>'Redon_individus_camemberts.csv'!$K$3:$K$14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7"/>
          <c:y val="0.08025"/>
          <c:w val="0.233"/>
          <c:h val="0.82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201"/>
          <c:w val="0.5465"/>
          <c:h val="0.596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solidFill>
                  <a:srgbClr val="003366"/>
                </a:solidFill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solidFill>
                  <a:srgbClr val="993300"/>
                </a:solidFill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solidFill>
                  <a:srgbClr val="90713A"/>
                </a:solidFill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solidFill>
                  <a:srgbClr val="333399"/>
                </a:solidFill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solidFill>
                  <a:srgbClr val="008080"/>
                </a:solidFill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solidFill>
                  <a:srgbClr val="90713A"/>
                </a:solidFill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solidFill>
                  <a:srgbClr val="333399"/>
                </a:solidFill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solidFill>
                  <a:srgbClr val="993300"/>
                </a:solidFill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solidFill>
                  <a:srgbClr val="90713A"/>
                </a:solidFill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solidFill>
                  <a:srgbClr val="333399"/>
                </a:solidFill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solidFill>
                  <a:srgbClr val="008080"/>
                </a:solidFill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solidFill>
                  <a:srgbClr val="90713A"/>
                </a:solidFill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solidFill>
                  <a:srgbClr val="666699"/>
                </a:solidFill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solidFill>
                  <a:srgbClr val="865357"/>
                </a:solidFill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solidFill>
                  <a:srgbClr val="A2BD90"/>
                </a:solidFill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solidFill>
                  <a:srgbClr val="666699"/>
                </a:solidFill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solidFill>
                  <a:srgbClr val="666699"/>
                </a:solidFill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solidFill>
                  <a:srgbClr val="A2BD9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'Redon_individus_camemberts.csv'!$J$38:$J$55</c:f>
              <c:strCache/>
            </c:strRef>
          </c:cat>
          <c:val>
            <c:numRef>
              <c:f>'Redon_individus_camemberts.csv'!$K$38:$K$55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75"/>
          <c:y val="0.03975"/>
          <c:w val="0.38825"/>
          <c:h val="0.91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704850</xdr:colOff>
      <xdr:row>189</xdr:row>
      <xdr:rowOff>0</xdr:rowOff>
    </xdr:from>
    <xdr:to>
      <xdr:col>12</xdr:col>
      <xdr:colOff>714375</xdr:colOff>
      <xdr:row>203</xdr:row>
      <xdr:rowOff>38100</xdr:rowOff>
    </xdr:to>
    <xdr:graphicFrame>
      <xdr:nvGraphicFramePr>
        <xdr:cNvPr id="1" name="Graphique 3"/>
        <xdr:cNvGraphicFramePr/>
      </xdr:nvGraphicFramePr>
      <xdr:xfrm>
        <a:off x="9153525" y="37804725"/>
        <a:ext cx="36480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704850</xdr:colOff>
      <xdr:row>202</xdr:row>
      <xdr:rowOff>66675</xdr:rowOff>
    </xdr:from>
    <xdr:to>
      <xdr:col>12</xdr:col>
      <xdr:colOff>714375</xdr:colOff>
      <xdr:row>215</xdr:row>
      <xdr:rowOff>161925</xdr:rowOff>
    </xdr:to>
    <xdr:graphicFrame>
      <xdr:nvGraphicFramePr>
        <xdr:cNvPr id="2" name="Graphique 4"/>
        <xdr:cNvGraphicFramePr/>
      </xdr:nvGraphicFramePr>
      <xdr:xfrm>
        <a:off x="9153525" y="40471725"/>
        <a:ext cx="36480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114300</xdr:colOff>
      <xdr:row>203</xdr:row>
      <xdr:rowOff>76200</xdr:rowOff>
    </xdr:from>
    <xdr:to>
      <xdr:col>8</xdr:col>
      <xdr:colOff>19050</xdr:colOff>
      <xdr:row>216</xdr:row>
      <xdr:rowOff>171450</xdr:rowOff>
    </xdr:to>
    <xdr:graphicFrame>
      <xdr:nvGraphicFramePr>
        <xdr:cNvPr id="3" name="Graphique 5"/>
        <xdr:cNvGraphicFramePr/>
      </xdr:nvGraphicFramePr>
      <xdr:xfrm>
        <a:off x="4114800" y="40681275"/>
        <a:ext cx="35147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95250</xdr:colOff>
      <xdr:row>216</xdr:row>
      <xdr:rowOff>85725</xdr:rowOff>
    </xdr:from>
    <xdr:to>
      <xdr:col>8</xdr:col>
      <xdr:colOff>0</xdr:colOff>
      <xdr:row>233</xdr:row>
      <xdr:rowOff>28575</xdr:rowOff>
    </xdr:to>
    <xdr:graphicFrame>
      <xdr:nvGraphicFramePr>
        <xdr:cNvPr id="4" name="Graphique 6"/>
        <xdr:cNvGraphicFramePr/>
      </xdr:nvGraphicFramePr>
      <xdr:xfrm>
        <a:off x="4095750" y="43291125"/>
        <a:ext cx="3514725" cy="3343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16</xdr:row>
      <xdr:rowOff>38100</xdr:rowOff>
    </xdr:from>
    <xdr:to>
      <xdr:col>13</xdr:col>
      <xdr:colOff>476250</xdr:colOff>
      <xdr:row>33</xdr:row>
      <xdr:rowOff>152400</xdr:rowOff>
    </xdr:to>
    <xdr:graphicFrame>
      <xdr:nvGraphicFramePr>
        <xdr:cNvPr id="5" name="Graphique 9"/>
        <xdr:cNvGraphicFramePr/>
      </xdr:nvGraphicFramePr>
      <xdr:xfrm>
        <a:off x="8448675" y="3238500"/>
        <a:ext cx="4953000" cy="3514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361950</xdr:colOff>
      <xdr:row>56</xdr:row>
      <xdr:rowOff>47625</xdr:rowOff>
    </xdr:from>
    <xdr:to>
      <xdr:col>14</xdr:col>
      <xdr:colOff>438150</xdr:colOff>
      <xdr:row>92</xdr:row>
      <xdr:rowOff>171450</xdr:rowOff>
    </xdr:to>
    <xdr:graphicFrame>
      <xdr:nvGraphicFramePr>
        <xdr:cNvPr id="6" name="Graphique 1"/>
        <xdr:cNvGraphicFramePr/>
      </xdr:nvGraphicFramePr>
      <xdr:xfrm>
        <a:off x="7972425" y="11249025"/>
        <a:ext cx="6229350" cy="7324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0"/>
  <sheetViews>
    <sheetView tabSelected="1" workbookViewId="0" topLeftCell="A47">
      <selection activeCell="C55" sqref="C55"/>
    </sheetView>
  </sheetViews>
  <sheetFormatPr defaultColWidth="11.00390625" defaultRowHeight="15.75"/>
  <cols>
    <col min="1" max="1" width="19.50390625" style="0" customWidth="1"/>
    <col min="6" max="6" width="14.375" style="0" customWidth="1"/>
    <col min="10" max="10" width="25.75390625" style="0" customWidth="1"/>
  </cols>
  <sheetData>
    <row r="1" spans="1:8" ht="15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10" ht="15.75">
      <c r="A2" t="s">
        <v>8</v>
      </c>
      <c r="B2">
        <v>54</v>
      </c>
      <c r="C2" t="s">
        <v>8</v>
      </c>
      <c r="D2" t="s">
        <v>9</v>
      </c>
      <c r="E2" t="s">
        <v>10</v>
      </c>
      <c r="F2" t="s">
        <v>11</v>
      </c>
      <c r="G2" t="s">
        <v>11</v>
      </c>
      <c r="H2" t="s">
        <v>231</v>
      </c>
      <c r="J2" t="s">
        <v>230</v>
      </c>
    </row>
    <row r="3" spans="1:11" ht="15.75">
      <c r="A3" t="s">
        <v>12</v>
      </c>
      <c r="B3">
        <v>66</v>
      </c>
      <c r="C3" t="s">
        <v>12</v>
      </c>
      <c r="D3" t="s">
        <v>13</v>
      </c>
      <c r="E3" t="s">
        <v>10</v>
      </c>
      <c r="F3" t="s">
        <v>11</v>
      </c>
      <c r="G3" t="s">
        <v>11</v>
      </c>
      <c r="H3" t="s">
        <v>231</v>
      </c>
      <c r="J3" s="4" t="s">
        <v>236</v>
      </c>
      <c r="K3" s="7">
        <v>7</v>
      </c>
    </row>
    <row r="4" spans="1:11" ht="15.75">
      <c r="A4" t="s">
        <v>14</v>
      </c>
      <c r="B4">
        <v>176</v>
      </c>
      <c r="C4" t="s">
        <v>14</v>
      </c>
      <c r="D4" t="s">
        <v>15</v>
      </c>
      <c r="E4" t="s">
        <v>10</v>
      </c>
      <c r="F4" t="s">
        <v>11</v>
      </c>
      <c r="G4" t="s">
        <v>16</v>
      </c>
      <c r="H4" s="4" t="s">
        <v>220</v>
      </c>
      <c r="J4" s="4" t="s">
        <v>238</v>
      </c>
      <c r="K4" s="7">
        <f>COUNTIF(H1:H186,"*Didymoi*")</f>
        <v>3</v>
      </c>
    </row>
    <row r="5" spans="1:11" ht="15.75">
      <c r="A5" t="s">
        <v>17</v>
      </c>
      <c r="B5">
        <v>59</v>
      </c>
      <c r="C5" t="s">
        <v>17</v>
      </c>
      <c r="D5" t="s">
        <v>13</v>
      </c>
      <c r="E5" t="s">
        <v>10</v>
      </c>
      <c r="F5" t="s">
        <v>11</v>
      </c>
      <c r="G5" t="s">
        <v>18</v>
      </c>
      <c r="H5" s="4" t="s">
        <v>241</v>
      </c>
      <c r="J5" s="4" t="s">
        <v>220</v>
      </c>
      <c r="K5" s="7">
        <f>COUNTIF(H1:H183,"*Indéterminé*")</f>
        <v>19</v>
      </c>
    </row>
    <row r="6" spans="1:11" ht="15.75">
      <c r="A6" t="s">
        <v>19</v>
      </c>
      <c r="B6">
        <v>110</v>
      </c>
      <c r="C6" t="s">
        <v>19</v>
      </c>
      <c r="D6" t="s">
        <v>13</v>
      </c>
      <c r="E6" t="s">
        <v>10</v>
      </c>
      <c r="F6" t="s">
        <v>11</v>
      </c>
      <c r="G6" t="s">
        <v>20</v>
      </c>
      <c r="H6" t="s">
        <v>242</v>
      </c>
      <c r="J6" t="s">
        <v>231</v>
      </c>
      <c r="K6" s="7">
        <v>133</v>
      </c>
    </row>
    <row r="7" spans="1:11" ht="15.75">
      <c r="A7" t="s">
        <v>21</v>
      </c>
      <c r="B7">
        <v>154</v>
      </c>
      <c r="C7" t="s">
        <v>21</v>
      </c>
      <c r="D7" t="s">
        <v>13</v>
      </c>
      <c r="E7" t="s">
        <v>10</v>
      </c>
      <c r="F7" t="s">
        <v>11</v>
      </c>
      <c r="G7" t="s">
        <v>20</v>
      </c>
      <c r="H7" s="4" t="s">
        <v>239</v>
      </c>
      <c r="J7" s="4" t="s">
        <v>239</v>
      </c>
      <c r="K7" s="7">
        <f>COUNTIF(H4:H195,"*Krokodilô (hypothèse)*")</f>
        <v>5</v>
      </c>
    </row>
    <row r="8" spans="1:11" ht="15.75">
      <c r="A8" t="s">
        <v>22</v>
      </c>
      <c r="B8">
        <v>218</v>
      </c>
      <c r="C8" t="s">
        <v>22</v>
      </c>
      <c r="D8" t="s">
        <v>11</v>
      </c>
      <c r="E8" t="s">
        <v>10</v>
      </c>
      <c r="F8" t="s">
        <v>11</v>
      </c>
      <c r="G8" t="s">
        <v>20</v>
      </c>
      <c r="H8" t="s">
        <v>231</v>
      </c>
      <c r="J8" s="4" t="s">
        <v>234</v>
      </c>
      <c r="K8" s="7">
        <f>COUNTIF(H1:H188,"*Maximianon*")</f>
        <v>2</v>
      </c>
    </row>
    <row r="9" spans="1:11" ht="15.75">
      <c r="A9" t="s">
        <v>23</v>
      </c>
      <c r="B9">
        <v>95</v>
      </c>
      <c r="C9" t="s">
        <v>23</v>
      </c>
      <c r="D9" t="s">
        <v>13</v>
      </c>
      <c r="E9" t="s">
        <v>10</v>
      </c>
      <c r="F9" t="s">
        <v>24</v>
      </c>
      <c r="G9" t="s">
        <v>20</v>
      </c>
      <c r="H9" t="s">
        <v>243</v>
      </c>
      <c r="J9" s="4" t="s">
        <v>235</v>
      </c>
      <c r="K9" s="7">
        <v>2</v>
      </c>
    </row>
    <row r="10" spans="1:11" ht="15.75">
      <c r="A10" t="s">
        <v>25</v>
      </c>
      <c r="B10">
        <v>195</v>
      </c>
      <c r="C10" t="s">
        <v>25</v>
      </c>
      <c r="D10" t="s">
        <v>13</v>
      </c>
      <c r="E10" t="s">
        <v>10</v>
      </c>
      <c r="F10" t="s">
        <v>26</v>
      </c>
      <c r="G10" t="s">
        <v>11</v>
      </c>
      <c r="H10" s="4" t="s">
        <v>241</v>
      </c>
      <c r="J10" t="s">
        <v>232</v>
      </c>
      <c r="K10" s="7">
        <f>COUNTIF(H6:H197,"*Persou*")</f>
        <v>63</v>
      </c>
    </row>
    <row r="11" spans="1:11" ht="15.75">
      <c r="A11" t="s">
        <v>27</v>
      </c>
      <c r="B11">
        <v>182</v>
      </c>
      <c r="C11" t="s">
        <v>27</v>
      </c>
      <c r="D11" t="s">
        <v>15</v>
      </c>
      <c r="E11" t="s">
        <v>10</v>
      </c>
      <c r="F11" t="s">
        <v>11</v>
      </c>
      <c r="G11" t="s">
        <v>20</v>
      </c>
      <c r="H11" t="s">
        <v>242</v>
      </c>
      <c r="J11" s="4" t="s">
        <v>240</v>
      </c>
      <c r="K11" s="7">
        <f>COUNTIF(H6:H197,"*Persou (hypothèse)*")</f>
        <v>10</v>
      </c>
    </row>
    <row r="12" spans="1:11" ht="15.75">
      <c r="A12" t="s">
        <v>28</v>
      </c>
      <c r="B12">
        <v>68</v>
      </c>
      <c r="C12" t="s">
        <v>28</v>
      </c>
      <c r="D12" t="s">
        <v>13</v>
      </c>
      <c r="E12" t="s">
        <v>10</v>
      </c>
      <c r="F12" t="s">
        <v>24</v>
      </c>
      <c r="G12" t="s">
        <v>18</v>
      </c>
      <c r="H12" t="s">
        <v>231</v>
      </c>
      <c r="J12" t="s">
        <v>233</v>
      </c>
      <c r="K12" s="7">
        <v>17</v>
      </c>
    </row>
    <row r="13" spans="1:11" ht="15.75">
      <c r="A13" t="s">
        <v>29</v>
      </c>
      <c r="B13">
        <v>69</v>
      </c>
      <c r="C13" t="s">
        <v>29</v>
      </c>
      <c r="D13" t="s">
        <v>13</v>
      </c>
      <c r="E13" t="s">
        <v>10</v>
      </c>
      <c r="F13" t="s">
        <v>24</v>
      </c>
      <c r="G13" t="s">
        <v>18</v>
      </c>
      <c r="H13" t="s">
        <v>240</v>
      </c>
      <c r="J13" s="4" t="s">
        <v>241</v>
      </c>
      <c r="K13" s="7">
        <v>10</v>
      </c>
    </row>
    <row r="14" spans="1:11" ht="15.75">
      <c r="A14" t="s">
        <v>30</v>
      </c>
      <c r="B14">
        <v>220</v>
      </c>
      <c r="C14" t="s">
        <v>30</v>
      </c>
      <c r="D14" t="s">
        <v>11</v>
      </c>
      <c r="E14" t="s">
        <v>10</v>
      </c>
      <c r="F14" t="s">
        <v>11</v>
      </c>
      <c r="G14" t="s">
        <v>18</v>
      </c>
      <c r="H14" s="4" t="s">
        <v>231</v>
      </c>
      <c r="J14" s="4" t="s">
        <v>237</v>
      </c>
      <c r="K14" s="7">
        <f>COUNTIF(H7:H198,"*Simiou*")</f>
        <v>3</v>
      </c>
    </row>
    <row r="15" spans="1:8" ht="15.75">
      <c r="A15" t="s">
        <v>31</v>
      </c>
      <c r="B15">
        <v>1</v>
      </c>
      <c r="C15" t="s">
        <v>31</v>
      </c>
      <c r="D15" t="s">
        <v>9</v>
      </c>
      <c r="E15" t="s">
        <v>10</v>
      </c>
      <c r="F15" t="s">
        <v>24</v>
      </c>
      <c r="G15" t="s">
        <v>18</v>
      </c>
      <c r="H15" t="s">
        <v>242</v>
      </c>
    </row>
    <row r="16" spans="1:8" ht="15.75">
      <c r="A16" t="s">
        <v>32</v>
      </c>
      <c r="B16">
        <v>65</v>
      </c>
      <c r="C16" t="s">
        <v>32</v>
      </c>
      <c r="D16" t="s">
        <v>13</v>
      </c>
      <c r="E16" t="s">
        <v>10</v>
      </c>
      <c r="F16" t="s">
        <v>11</v>
      </c>
      <c r="G16" t="s">
        <v>18</v>
      </c>
      <c r="H16" s="4" t="s">
        <v>231</v>
      </c>
    </row>
    <row r="17" spans="1:8" ht="15.75">
      <c r="A17" t="s">
        <v>33</v>
      </c>
      <c r="B17">
        <v>219</v>
      </c>
      <c r="C17" t="s">
        <v>33</v>
      </c>
      <c r="D17" t="s">
        <v>11</v>
      </c>
      <c r="E17" t="s">
        <v>10</v>
      </c>
      <c r="F17" t="s">
        <v>11</v>
      </c>
      <c r="G17" t="s">
        <v>16</v>
      </c>
      <c r="H17" t="s">
        <v>242</v>
      </c>
    </row>
    <row r="18" spans="1:8" ht="15.75">
      <c r="A18" t="s">
        <v>34</v>
      </c>
      <c r="B18">
        <v>196</v>
      </c>
      <c r="C18" t="s">
        <v>34</v>
      </c>
      <c r="D18" t="s">
        <v>13</v>
      </c>
      <c r="E18" t="s">
        <v>10</v>
      </c>
      <c r="F18" t="s">
        <v>11</v>
      </c>
      <c r="G18" t="s">
        <v>11</v>
      </c>
      <c r="H18" s="4" t="s">
        <v>231</v>
      </c>
    </row>
    <row r="19" spans="1:10" ht="15.75">
      <c r="A19" t="s">
        <v>35</v>
      </c>
      <c r="B19">
        <v>166</v>
      </c>
      <c r="C19" t="s">
        <v>35</v>
      </c>
      <c r="D19" t="s">
        <v>13</v>
      </c>
      <c r="E19" t="s">
        <v>10</v>
      </c>
      <c r="F19" t="s">
        <v>11</v>
      </c>
      <c r="G19" t="s">
        <v>11</v>
      </c>
      <c r="H19" s="4" t="s">
        <v>231</v>
      </c>
      <c r="J19" s="4"/>
    </row>
    <row r="20" spans="1:8" ht="15.75">
      <c r="A20" t="s">
        <v>36</v>
      </c>
      <c r="B20">
        <v>2</v>
      </c>
      <c r="C20" t="s">
        <v>36</v>
      </c>
      <c r="D20" t="s">
        <v>9</v>
      </c>
      <c r="E20" t="s">
        <v>10</v>
      </c>
      <c r="F20" t="s">
        <v>11</v>
      </c>
      <c r="G20" t="s">
        <v>18</v>
      </c>
      <c r="H20" s="4" t="s">
        <v>231</v>
      </c>
    </row>
    <row r="21" spans="1:10" ht="15.75">
      <c r="A21" t="s">
        <v>37</v>
      </c>
      <c r="B21">
        <v>4</v>
      </c>
      <c r="C21" t="s">
        <v>38</v>
      </c>
      <c r="D21" t="s">
        <v>9</v>
      </c>
      <c r="E21" t="s">
        <v>10</v>
      </c>
      <c r="F21" t="s">
        <v>24</v>
      </c>
      <c r="G21" t="s">
        <v>18</v>
      </c>
      <c r="H21" t="s">
        <v>232</v>
      </c>
      <c r="J21" s="4"/>
    </row>
    <row r="22" spans="1:10" ht="15.75">
      <c r="A22" t="s">
        <v>39</v>
      </c>
      <c r="B22">
        <v>5</v>
      </c>
      <c r="C22" t="s">
        <v>39</v>
      </c>
      <c r="D22" t="s">
        <v>9</v>
      </c>
      <c r="E22" t="s">
        <v>10</v>
      </c>
      <c r="F22" t="s">
        <v>24</v>
      </c>
      <c r="G22" t="s">
        <v>18</v>
      </c>
      <c r="H22" s="4" t="s">
        <v>231</v>
      </c>
      <c r="J22" s="4"/>
    </row>
    <row r="23" spans="1:10" ht="15.75">
      <c r="A23" t="s">
        <v>40</v>
      </c>
      <c r="B23">
        <v>6</v>
      </c>
      <c r="C23" t="s">
        <v>40</v>
      </c>
      <c r="D23" t="s">
        <v>9</v>
      </c>
      <c r="E23" t="s">
        <v>10</v>
      </c>
      <c r="F23" t="s">
        <v>24</v>
      </c>
      <c r="G23" t="s">
        <v>18</v>
      </c>
      <c r="H23" t="s">
        <v>232</v>
      </c>
      <c r="J23" s="4"/>
    </row>
    <row r="24" spans="1:10" ht="15.75">
      <c r="A24" t="s">
        <v>41</v>
      </c>
      <c r="B24">
        <v>7</v>
      </c>
      <c r="C24" t="s">
        <v>41</v>
      </c>
      <c r="D24" t="s">
        <v>9</v>
      </c>
      <c r="E24" t="s">
        <v>10</v>
      </c>
      <c r="F24" t="s">
        <v>24</v>
      </c>
      <c r="G24" t="s">
        <v>18</v>
      </c>
      <c r="H24" s="4" t="s">
        <v>231</v>
      </c>
      <c r="J24" s="4"/>
    </row>
    <row r="25" spans="1:10" ht="15.75">
      <c r="A25" t="s">
        <v>42</v>
      </c>
      <c r="B25">
        <v>187</v>
      </c>
      <c r="C25" t="s">
        <v>42</v>
      </c>
      <c r="D25" t="s">
        <v>9</v>
      </c>
      <c r="E25" t="s">
        <v>10</v>
      </c>
      <c r="F25" t="s">
        <v>24</v>
      </c>
      <c r="G25" t="s">
        <v>18</v>
      </c>
      <c r="H25" s="4" t="s">
        <v>231</v>
      </c>
      <c r="J25" s="4"/>
    </row>
    <row r="26" spans="1:10" ht="15.75">
      <c r="A26" t="s">
        <v>43</v>
      </c>
      <c r="B26">
        <v>190</v>
      </c>
      <c r="C26" t="s">
        <v>43</v>
      </c>
      <c r="D26" t="s">
        <v>9</v>
      </c>
      <c r="E26" t="s">
        <v>10</v>
      </c>
      <c r="F26" t="s">
        <v>11</v>
      </c>
      <c r="G26" t="s">
        <v>18</v>
      </c>
      <c r="H26" s="4" t="s">
        <v>231</v>
      </c>
      <c r="J26" s="4"/>
    </row>
    <row r="27" spans="1:8" ht="15.75">
      <c r="A27" t="s">
        <v>44</v>
      </c>
      <c r="B27">
        <v>191</v>
      </c>
      <c r="C27" t="s">
        <v>44</v>
      </c>
      <c r="D27" t="s">
        <v>9</v>
      </c>
      <c r="E27" t="s">
        <v>10</v>
      </c>
      <c r="F27" t="s">
        <v>11</v>
      </c>
      <c r="G27" t="s">
        <v>18</v>
      </c>
      <c r="H27" s="4" t="s">
        <v>231</v>
      </c>
    </row>
    <row r="28" spans="1:8" ht="15.75">
      <c r="A28" t="s">
        <v>45</v>
      </c>
      <c r="B28">
        <v>192</v>
      </c>
      <c r="C28" t="s">
        <v>45</v>
      </c>
      <c r="D28" t="s">
        <v>9</v>
      </c>
      <c r="E28" t="s">
        <v>10</v>
      </c>
      <c r="F28" t="s">
        <v>11</v>
      </c>
      <c r="G28" t="s">
        <v>18</v>
      </c>
      <c r="H28" t="s">
        <v>232</v>
      </c>
    </row>
    <row r="29" spans="1:8" ht="15.75">
      <c r="A29" t="s">
        <v>46</v>
      </c>
      <c r="B29">
        <v>87</v>
      </c>
      <c r="C29" t="s">
        <v>46</v>
      </c>
      <c r="D29" t="s">
        <v>13</v>
      </c>
      <c r="E29" t="s">
        <v>10</v>
      </c>
      <c r="F29" t="s">
        <v>11</v>
      </c>
      <c r="G29" t="s">
        <v>18</v>
      </c>
      <c r="H29" s="4" t="s">
        <v>231</v>
      </c>
    </row>
    <row r="30" spans="1:8" ht="15.75">
      <c r="A30" t="s">
        <v>47</v>
      </c>
      <c r="B30">
        <v>90</v>
      </c>
      <c r="C30" t="s">
        <v>47</v>
      </c>
      <c r="D30" t="s">
        <v>13</v>
      </c>
      <c r="E30" t="s">
        <v>10</v>
      </c>
      <c r="F30" t="s">
        <v>11</v>
      </c>
      <c r="G30" t="s">
        <v>18</v>
      </c>
      <c r="H30" s="4" t="s">
        <v>231</v>
      </c>
    </row>
    <row r="31" spans="1:8" ht="15.75">
      <c r="A31" t="s">
        <v>48</v>
      </c>
      <c r="B31">
        <v>8</v>
      </c>
      <c r="C31" t="s">
        <v>48</v>
      </c>
      <c r="D31" t="s">
        <v>9</v>
      </c>
      <c r="E31" t="s">
        <v>10</v>
      </c>
      <c r="F31" t="s">
        <v>26</v>
      </c>
      <c r="G31" t="s">
        <v>16</v>
      </c>
      <c r="H31" t="s">
        <v>232</v>
      </c>
    </row>
    <row r="32" spans="1:8" ht="15.75">
      <c r="A32" t="s">
        <v>49</v>
      </c>
      <c r="B32">
        <v>9</v>
      </c>
      <c r="C32" t="s">
        <v>49</v>
      </c>
      <c r="D32" t="s">
        <v>50</v>
      </c>
      <c r="E32" t="s">
        <v>10</v>
      </c>
      <c r="F32" t="s">
        <v>26</v>
      </c>
      <c r="G32" t="s">
        <v>16</v>
      </c>
      <c r="H32" s="4" t="s">
        <v>231</v>
      </c>
    </row>
    <row r="33" spans="1:8" ht="15.75">
      <c r="A33" t="s">
        <v>51</v>
      </c>
      <c r="B33">
        <v>10</v>
      </c>
      <c r="C33" t="s">
        <v>51</v>
      </c>
      <c r="D33" t="s">
        <v>9</v>
      </c>
      <c r="E33" t="s">
        <v>10</v>
      </c>
      <c r="F33" t="s">
        <v>52</v>
      </c>
      <c r="G33" t="s">
        <v>18</v>
      </c>
      <c r="H33" t="s">
        <v>242</v>
      </c>
    </row>
    <row r="34" spans="1:8" ht="15.75">
      <c r="A34" t="s">
        <v>53</v>
      </c>
      <c r="B34">
        <v>221</v>
      </c>
      <c r="C34" t="s">
        <v>53</v>
      </c>
      <c r="D34" t="s">
        <v>13</v>
      </c>
      <c r="E34" t="s">
        <v>10</v>
      </c>
      <c r="F34" t="s">
        <v>11</v>
      </c>
      <c r="G34" t="s">
        <v>18</v>
      </c>
      <c r="H34" s="4" t="s">
        <v>231</v>
      </c>
    </row>
    <row r="35" spans="1:8" ht="15.75">
      <c r="A35" t="s">
        <v>54</v>
      </c>
      <c r="B35">
        <v>212</v>
      </c>
      <c r="C35" t="s">
        <v>54</v>
      </c>
      <c r="D35" t="s">
        <v>13</v>
      </c>
      <c r="E35" t="s">
        <v>10</v>
      </c>
      <c r="F35" t="s">
        <v>11</v>
      </c>
      <c r="G35" t="s">
        <v>16</v>
      </c>
      <c r="H35" s="4" t="s">
        <v>220</v>
      </c>
    </row>
    <row r="36" spans="1:8" ht="15.75">
      <c r="A36" t="s">
        <v>55</v>
      </c>
      <c r="B36">
        <v>170</v>
      </c>
      <c r="C36" t="s">
        <v>55</v>
      </c>
      <c r="D36" t="s">
        <v>15</v>
      </c>
      <c r="E36" t="s">
        <v>10</v>
      </c>
      <c r="F36" t="s">
        <v>11</v>
      </c>
      <c r="G36" t="s">
        <v>16</v>
      </c>
      <c r="H36" t="s">
        <v>240</v>
      </c>
    </row>
    <row r="37" spans="1:10" ht="15.75">
      <c r="A37" t="s">
        <v>56</v>
      </c>
      <c r="B37">
        <v>204</v>
      </c>
      <c r="C37" t="s">
        <v>56</v>
      </c>
      <c r="D37" t="s">
        <v>13</v>
      </c>
      <c r="E37" t="s">
        <v>10</v>
      </c>
      <c r="F37" t="s">
        <v>26</v>
      </c>
      <c r="G37" t="s">
        <v>57</v>
      </c>
      <c r="H37" t="s">
        <v>249</v>
      </c>
      <c r="J37" t="s">
        <v>259</v>
      </c>
    </row>
    <row r="38" spans="1:11" ht="15.75">
      <c r="A38" t="s">
        <v>58</v>
      </c>
      <c r="B38">
        <v>11</v>
      </c>
      <c r="C38" t="s">
        <v>58</v>
      </c>
      <c r="D38" t="s">
        <v>59</v>
      </c>
      <c r="E38" t="s">
        <v>60</v>
      </c>
      <c r="F38" t="s">
        <v>52</v>
      </c>
      <c r="G38" t="s">
        <v>16</v>
      </c>
      <c r="H38" s="4" t="s">
        <v>231</v>
      </c>
      <c r="J38" s="4" t="s">
        <v>261</v>
      </c>
      <c r="K38">
        <f>COUNTIF(H:H,"Krokodilô, Coptos")</f>
        <v>1</v>
      </c>
    </row>
    <row r="39" spans="1:11" ht="15.75">
      <c r="A39" t="s">
        <v>61</v>
      </c>
      <c r="B39">
        <v>134</v>
      </c>
      <c r="C39" t="s">
        <v>61</v>
      </c>
      <c r="D39" t="s">
        <v>13</v>
      </c>
      <c r="E39" t="s">
        <v>10</v>
      </c>
      <c r="F39" t="s">
        <v>52</v>
      </c>
      <c r="G39" t="s">
        <v>16</v>
      </c>
      <c r="H39" s="4" t="s">
        <v>231</v>
      </c>
      <c r="J39" s="4" t="s">
        <v>268</v>
      </c>
      <c r="K39">
        <f>COUNTIF(H:H,"Krokodilô, Phoinikon, Maximianon, Coptos")</f>
        <v>1</v>
      </c>
    </row>
    <row r="40" spans="1:11" ht="15.75">
      <c r="A40" t="s">
        <v>62</v>
      </c>
      <c r="B40">
        <v>158</v>
      </c>
      <c r="C40" t="s">
        <v>62</v>
      </c>
      <c r="D40" t="s">
        <v>13</v>
      </c>
      <c r="E40" t="s">
        <v>10</v>
      </c>
      <c r="F40" t="s">
        <v>24</v>
      </c>
      <c r="G40" t="s">
        <v>63</v>
      </c>
      <c r="H40" t="s">
        <v>244</v>
      </c>
      <c r="J40" t="s">
        <v>264</v>
      </c>
      <c r="K40">
        <f>COUNTIF(H:H,"Krokodilô, Persou, Myos Hormos, Coptos")</f>
        <v>1</v>
      </c>
    </row>
    <row r="41" spans="1:11" ht="15.75">
      <c r="A41" t="s">
        <v>64</v>
      </c>
      <c r="B41">
        <v>148</v>
      </c>
      <c r="C41" t="s">
        <v>64</v>
      </c>
      <c r="D41" t="s">
        <v>65</v>
      </c>
      <c r="E41" t="s">
        <v>10</v>
      </c>
      <c r="F41" t="s">
        <v>24</v>
      </c>
      <c r="G41" t="s">
        <v>18</v>
      </c>
      <c r="H41" s="4" t="s">
        <v>231</v>
      </c>
      <c r="J41" s="4" t="s">
        <v>263</v>
      </c>
      <c r="K41">
        <f>COUNTIF(H:H,"Krokodilô, Persou, Coptos")</f>
        <v>2</v>
      </c>
    </row>
    <row r="42" spans="1:11" ht="15.75">
      <c r="A42" t="s">
        <v>272</v>
      </c>
      <c r="B42">
        <v>125</v>
      </c>
      <c r="C42" t="s">
        <v>272</v>
      </c>
      <c r="D42" t="s">
        <v>13</v>
      </c>
      <c r="E42" t="s">
        <v>10</v>
      </c>
      <c r="F42" t="s">
        <v>26</v>
      </c>
      <c r="G42" t="s">
        <v>57</v>
      </c>
      <c r="H42" s="4" t="s">
        <v>231</v>
      </c>
      <c r="J42" s="4" t="s">
        <v>266</v>
      </c>
      <c r="K42">
        <f>COUNTIF(H:H,"Krokodilô, Phoinikon, Coptos")</f>
        <v>1</v>
      </c>
    </row>
    <row r="43" spans="1:11" ht="15.75">
      <c r="A43" t="s">
        <v>66</v>
      </c>
      <c r="B43">
        <v>12</v>
      </c>
      <c r="C43" t="s">
        <v>66</v>
      </c>
      <c r="D43" t="s">
        <v>9</v>
      </c>
      <c r="E43" t="s">
        <v>10</v>
      </c>
      <c r="F43" t="s">
        <v>24</v>
      </c>
      <c r="G43" t="s">
        <v>57</v>
      </c>
      <c r="H43" t="s">
        <v>242</v>
      </c>
      <c r="J43" s="4" t="s">
        <v>270</v>
      </c>
      <c r="K43">
        <f>COUNTIF(H:H,"Persou, Coptos")</f>
        <v>1</v>
      </c>
    </row>
    <row r="44" spans="1:11" ht="15.75">
      <c r="A44" t="s">
        <v>67</v>
      </c>
      <c r="B44">
        <v>201</v>
      </c>
      <c r="C44" t="s">
        <v>67</v>
      </c>
      <c r="D44" t="s">
        <v>13</v>
      </c>
      <c r="E44" t="s">
        <v>10</v>
      </c>
      <c r="F44" t="s">
        <v>11</v>
      </c>
      <c r="G44" t="s">
        <v>11</v>
      </c>
      <c r="H44" t="s">
        <v>245</v>
      </c>
      <c r="J44" s="4" t="s">
        <v>262</v>
      </c>
      <c r="K44">
        <f>COUNTIF(H:H,"Krokodilô, Didymoi")</f>
        <v>1</v>
      </c>
    </row>
    <row r="45" spans="1:11" ht="15.75">
      <c r="A45" t="s">
        <v>68</v>
      </c>
      <c r="B45">
        <v>13</v>
      </c>
      <c r="C45" t="s">
        <v>68</v>
      </c>
      <c r="D45" t="s">
        <v>9</v>
      </c>
      <c r="E45" t="s">
        <v>10</v>
      </c>
      <c r="F45" t="s">
        <v>52</v>
      </c>
      <c r="G45" t="s">
        <v>18</v>
      </c>
      <c r="H45" t="s">
        <v>242</v>
      </c>
      <c r="J45" s="4" t="s">
        <v>265</v>
      </c>
      <c r="K45">
        <f>COUNTIF(H:H,"Krokodilô, Persou, Simiou, Didymoi")</f>
        <v>1</v>
      </c>
    </row>
    <row r="46" spans="1:11" ht="15.75">
      <c r="A46" t="s">
        <v>69</v>
      </c>
      <c r="B46">
        <v>160</v>
      </c>
      <c r="C46" t="s">
        <v>69</v>
      </c>
      <c r="D46" t="s">
        <v>13</v>
      </c>
      <c r="E46" t="s">
        <v>10</v>
      </c>
      <c r="F46" t="s">
        <v>26</v>
      </c>
      <c r="G46" t="s">
        <v>18</v>
      </c>
      <c r="H46" s="4" t="s">
        <v>239</v>
      </c>
      <c r="J46" s="4" t="s">
        <v>267</v>
      </c>
      <c r="K46">
        <f>COUNTIF(H:H,"Krokodilô, Phoinikon, Didymoi")</f>
        <v>1</v>
      </c>
    </row>
    <row r="47" spans="1:11" ht="15.75">
      <c r="A47" t="s">
        <v>70</v>
      </c>
      <c r="B47">
        <v>14</v>
      </c>
      <c r="C47" t="s">
        <v>70</v>
      </c>
      <c r="D47" t="s">
        <v>9</v>
      </c>
      <c r="E47" t="s">
        <v>10</v>
      </c>
      <c r="F47" t="s">
        <v>26</v>
      </c>
      <c r="G47" t="s">
        <v>16</v>
      </c>
      <c r="H47" t="s">
        <v>232</v>
      </c>
      <c r="J47" s="4" t="s">
        <v>220</v>
      </c>
      <c r="K47">
        <f>COUNTIF(H:H,"Indéterminé")</f>
        <v>19</v>
      </c>
    </row>
    <row r="48" spans="1:11" ht="15.75">
      <c r="A48" t="s">
        <v>71</v>
      </c>
      <c r="B48">
        <v>70</v>
      </c>
      <c r="C48" t="s">
        <v>71</v>
      </c>
      <c r="D48" t="s">
        <v>13</v>
      </c>
      <c r="E48" t="s">
        <v>60</v>
      </c>
      <c r="F48" t="s">
        <v>52</v>
      </c>
      <c r="G48" t="s">
        <v>16</v>
      </c>
      <c r="H48" s="4" t="s">
        <v>220</v>
      </c>
      <c r="J48" s="4" t="s">
        <v>231</v>
      </c>
      <c r="K48" s="6">
        <v>85</v>
      </c>
    </row>
    <row r="49" spans="1:11" ht="15.75">
      <c r="A49" t="s">
        <v>72</v>
      </c>
      <c r="B49">
        <v>64</v>
      </c>
      <c r="C49" t="s">
        <v>72</v>
      </c>
      <c r="D49" t="s">
        <v>13</v>
      </c>
      <c r="E49" t="s">
        <v>10</v>
      </c>
      <c r="F49" t="s">
        <v>24</v>
      </c>
      <c r="G49" t="s">
        <v>16</v>
      </c>
      <c r="H49" s="4" t="s">
        <v>231</v>
      </c>
      <c r="J49" s="4" t="s">
        <v>269</v>
      </c>
      <c r="K49">
        <f>COUNTIF(H:H,"Krokodilô, Simiou, Maximianon")</f>
        <v>1</v>
      </c>
    </row>
    <row r="50" spans="1:11" ht="15.75">
      <c r="A50" t="s">
        <v>73</v>
      </c>
      <c r="B50">
        <v>141</v>
      </c>
      <c r="C50" t="s">
        <v>73</v>
      </c>
      <c r="D50" t="s">
        <v>13</v>
      </c>
      <c r="E50" t="s">
        <v>10</v>
      </c>
      <c r="F50" t="s">
        <v>11</v>
      </c>
      <c r="G50" t="s">
        <v>16</v>
      </c>
      <c r="H50" s="4" t="s">
        <v>231</v>
      </c>
      <c r="J50" t="s">
        <v>260</v>
      </c>
      <c r="K50">
        <f>COUNTIF(H:H,"Krokodilô, Persou, Myos Hormos")</f>
        <v>1</v>
      </c>
    </row>
    <row r="51" spans="1:11" ht="15.75">
      <c r="A51" t="s">
        <v>74</v>
      </c>
      <c r="B51">
        <v>71</v>
      </c>
      <c r="C51" t="s">
        <v>74</v>
      </c>
      <c r="D51" t="s">
        <v>65</v>
      </c>
      <c r="E51" t="s">
        <v>60</v>
      </c>
      <c r="F51" t="s">
        <v>52</v>
      </c>
      <c r="G51" t="s">
        <v>16</v>
      </c>
      <c r="H51" t="s">
        <v>232</v>
      </c>
      <c r="J51" t="s">
        <v>242</v>
      </c>
      <c r="K51" s="6">
        <f>COUNTIF(H:H,"Krokodilô, Persou")</f>
        <v>24</v>
      </c>
    </row>
    <row r="52" spans="1:11" ht="15.75">
      <c r="A52" t="s">
        <v>75</v>
      </c>
      <c r="B52">
        <v>146</v>
      </c>
      <c r="C52" t="s">
        <v>75</v>
      </c>
      <c r="D52" t="s">
        <v>65</v>
      </c>
      <c r="E52" t="s">
        <v>10</v>
      </c>
      <c r="F52" t="s">
        <v>24</v>
      </c>
      <c r="G52" t="s">
        <v>76</v>
      </c>
      <c r="H52" s="4" t="s">
        <v>231</v>
      </c>
      <c r="J52" s="4" t="s">
        <v>257</v>
      </c>
      <c r="K52">
        <f>COUNTIF(H:H,"Krokodilô, Persou, Phoinikon")</f>
        <v>1</v>
      </c>
    </row>
    <row r="53" spans="1:11" ht="15.75">
      <c r="A53" t="s">
        <v>77</v>
      </c>
      <c r="B53">
        <v>63</v>
      </c>
      <c r="C53" t="s">
        <v>77</v>
      </c>
      <c r="D53" t="s">
        <v>65</v>
      </c>
      <c r="E53" t="s">
        <v>60</v>
      </c>
      <c r="F53" t="s">
        <v>52</v>
      </c>
      <c r="G53" t="s">
        <v>16</v>
      </c>
      <c r="H53" t="s">
        <v>246</v>
      </c>
      <c r="J53" t="s">
        <v>243</v>
      </c>
      <c r="K53">
        <f>COUNTIF(H:H,"Krokodilô, Phoinikon")</f>
        <v>6</v>
      </c>
    </row>
    <row r="54" spans="1:11" ht="15.75">
      <c r="A54" t="s">
        <v>78</v>
      </c>
      <c r="B54">
        <v>72</v>
      </c>
      <c r="C54" t="s">
        <v>78</v>
      </c>
      <c r="D54" t="s">
        <v>13</v>
      </c>
      <c r="E54" t="s">
        <v>10</v>
      </c>
      <c r="F54" t="s">
        <v>11</v>
      </c>
      <c r="G54" t="s">
        <v>16</v>
      </c>
      <c r="H54" t="s">
        <v>232</v>
      </c>
      <c r="J54" t="s">
        <v>244</v>
      </c>
      <c r="K54">
        <f>COUNTIF(H:H,"Krokodilô, Simiou")</f>
        <v>1</v>
      </c>
    </row>
    <row r="55" spans="1:11" ht="15.75">
      <c r="A55" t="s">
        <v>79</v>
      </c>
      <c r="B55">
        <v>149</v>
      </c>
      <c r="C55" t="s">
        <v>79</v>
      </c>
      <c r="D55" t="s">
        <v>13</v>
      </c>
      <c r="E55" t="s">
        <v>10</v>
      </c>
      <c r="F55" t="s">
        <v>11</v>
      </c>
      <c r="G55" t="s">
        <v>16</v>
      </c>
      <c r="H55" s="4" t="s">
        <v>220</v>
      </c>
      <c r="J55" t="s">
        <v>232</v>
      </c>
      <c r="K55" s="6">
        <f>COUNTIF(H:H,"Persou")</f>
        <v>22</v>
      </c>
    </row>
    <row r="56" spans="1:8" ht="15.75">
      <c r="A56" t="s">
        <v>80</v>
      </c>
      <c r="B56">
        <v>132</v>
      </c>
      <c r="C56" t="s">
        <v>80</v>
      </c>
      <c r="D56" t="s">
        <v>13</v>
      </c>
      <c r="E56" t="s">
        <v>60</v>
      </c>
      <c r="F56" t="s">
        <v>52</v>
      </c>
      <c r="G56" t="s">
        <v>16</v>
      </c>
      <c r="H56" s="4" t="s">
        <v>220</v>
      </c>
    </row>
    <row r="57" spans="1:8" ht="15.75">
      <c r="A57" t="s">
        <v>274</v>
      </c>
      <c r="B57">
        <v>96</v>
      </c>
      <c r="C57" t="s">
        <v>274</v>
      </c>
      <c r="D57" t="s">
        <v>13</v>
      </c>
      <c r="E57" t="s">
        <v>10</v>
      </c>
      <c r="F57" t="s">
        <v>24</v>
      </c>
      <c r="G57" t="s">
        <v>57</v>
      </c>
      <c r="H57" t="s">
        <v>243</v>
      </c>
    </row>
    <row r="58" spans="1:8" ht="15.75">
      <c r="A58" t="s">
        <v>81</v>
      </c>
      <c r="B58">
        <v>216</v>
      </c>
      <c r="C58" t="s">
        <v>81</v>
      </c>
      <c r="D58" t="s">
        <v>11</v>
      </c>
      <c r="E58" t="s">
        <v>10</v>
      </c>
      <c r="F58" t="s">
        <v>24</v>
      </c>
      <c r="G58" t="s">
        <v>57</v>
      </c>
      <c r="H58" s="4" t="s">
        <v>231</v>
      </c>
    </row>
    <row r="59" spans="1:8" ht="15.75">
      <c r="A59" t="s">
        <v>82</v>
      </c>
      <c r="B59">
        <v>136</v>
      </c>
      <c r="C59" t="s">
        <v>82</v>
      </c>
      <c r="D59" t="s">
        <v>11</v>
      </c>
      <c r="E59" t="s">
        <v>10</v>
      </c>
      <c r="F59" t="s">
        <v>11</v>
      </c>
      <c r="G59" t="s">
        <v>57</v>
      </c>
      <c r="H59" t="s">
        <v>220</v>
      </c>
    </row>
    <row r="60" spans="1:8" ht="15.75">
      <c r="A60" t="s">
        <v>83</v>
      </c>
      <c r="B60">
        <v>73</v>
      </c>
      <c r="C60" t="s">
        <v>83</v>
      </c>
      <c r="D60" t="s">
        <v>65</v>
      </c>
      <c r="E60" t="s">
        <v>60</v>
      </c>
      <c r="F60" t="s">
        <v>52</v>
      </c>
      <c r="G60" t="s">
        <v>18</v>
      </c>
      <c r="H60" t="s">
        <v>242</v>
      </c>
    </row>
    <row r="61" spans="1:10" ht="15.75">
      <c r="A61" t="s">
        <v>84</v>
      </c>
      <c r="B61">
        <v>17</v>
      </c>
      <c r="C61" t="s">
        <v>84</v>
      </c>
      <c r="D61" t="s">
        <v>9</v>
      </c>
      <c r="E61" t="s">
        <v>10</v>
      </c>
      <c r="F61" t="s">
        <v>26</v>
      </c>
      <c r="G61" t="s">
        <v>18</v>
      </c>
      <c r="H61" s="4" t="s">
        <v>231</v>
      </c>
      <c r="J61" s="4"/>
    </row>
    <row r="62" spans="1:8" ht="15.75">
      <c r="A62" t="s">
        <v>85</v>
      </c>
      <c r="B62">
        <v>93</v>
      </c>
      <c r="C62" t="s">
        <v>85</v>
      </c>
      <c r="D62" t="s">
        <v>13</v>
      </c>
      <c r="E62" t="s">
        <v>10</v>
      </c>
      <c r="F62" t="s">
        <v>11</v>
      </c>
      <c r="G62" t="s">
        <v>18</v>
      </c>
      <c r="H62" s="4" t="s">
        <v>231</v>
      </c>
    </row>
    <row r="63" spans="1:8" ht="15.75">
      <c r="A63" t="s">
        <v>86</v>
      </c>
      <c r="B63">
        <v>138</v>
      </c>
      <c r="C63" t="s">
        <v>86</v>
      </c>
      <c r="D63" t="s">
        <v>13</v>
      </c>
      <c r="E63" t="s">
        <v>10</v>
      </c>
      <c r="F63" t="s">
        <v>11</v>
      </c>
      <c r="G63" t="s">
        <v>18</v>
      </c>
      <c r="H63" s="4" t="s">
        <v>231</v>
      </c>
    </row>
    <row r="64" spans="1:8" ht="15.75">
      <c r="A64" t="s">
        <v>87</v>
      </c>
      <c r="B64">
        <v>157</v>
      </c>
      <c r="C64" t="s">
        <v>87</v>
      </c>
      <c r="D64" t="s">
        <v>13</v>
      </c>
      <c r="E64" t="s">
        <v>10</v>
      </c>
      <c r="F64" t="s">
        <v>11</v>
      </c>
      <c r="G64" t="s">
        <v>18</v>
      </c>
      <c r="H64" s="4" t="s">
        <v>231</v>
      </c>
    </row>
    <row r="65" spans="1:8" ht="15.75">
      <c r="A65" t="s">
        <v>88</v>
      </c>
      <c r="B65">
        <v>98</v>
      </c>
      <c r="C65" t="s">
        <v>88</v>
      </c>
      <c r="D65" t="s">
        <v>13</v>
      </c>
      <c r="E65" t="s">
        <v>10</v>
      </c>
      <c r="F65" t="s">
        <v>11</v>
      </c>
      <c r="G65" t="s">
        <v>18</v>
      </c>
      <c r="H65" t="s">
        <v>243</v>
      </c>
    </row>
    <row r="66" spans="1:8" ht="15.75">
      <c r="A66" t="s">
        <v>89</v>
      </c>
      <c r="B66">
        <v>178</v>
      </c>
      <c r="C66" t="s">
        <v>89</v>
      </c>
      <c r="D66" t="s">
        <v>15</v>
      </c>
      <c r="E66" t="s">
        <v>10</v>
      </c>
      <c r="F66" t="s">
        <v>26</v>
      </c>
      <c r="G66" t="s">
        <v>18</v>
      </c>
      <c r="H66" s="4" t="s">
        <v>220</v>
      </c>
    </row>
    <row r="67" spans="1:8" ht="15.75">
      <c r="A67" t="s">
        <v>90</v>
      </c>
      <c r="B67">
        <v>169</v>
      </c>
      <c r="C67" t="s">
        <v>90</v>
      </c>
      <c r="D67" t="s">
        <v>15</v>
      </c>
      <c r="E67" t="s">
        <v>60</v>
      </c>
      <c r="F67" t="s">
        <v>52</v>
      </c>
      <c r="G67" t="s">
        <v>16</v>
      </c>
      <c r="H67" t="s">
        <v>232</v>
      </c>
    </row>
    <row r="68" spans="1:8" ht="15.75">
      <c r="A68" t="s">
        <v>91</v>
      </c>
      <c r="B68">
        <v>156</v>
      </c>
      <c r="C68" t="s">
        <v>91</v>
      </c>
      <c r="D68" t="s">
        <v>13</v>
      </c>
      <c r="E68" t="s">
        <v>10</v>
      </c>
      <c r="F68" t="s">
        <v>11</v>
      </c>
      <c r="G68" t="s">
        <v>16</v>
      </c>
      <c r="H68" t="s">
        <v>242</v>
      </c>
    </row>
    <row r="69" spans="1:8" ht="15.75">
      <c r="A69" t="s">
        <v>92</v>
      </c>
      <c r="B69">
        <v>19</v>
      </c>
      <c r="C69" t="s">
        <v>92</v>
      </c>
      <c r="D69" t="s">
        <v>9</v>
      </c>
      <c r="E69" t="s">
        <v>10</v>
      </c>
      <c r="F69" t="s">
        <v>26</v>
      </c>
      <c r="G69" t="s">
        <v>18</v>
      </c>
      <c r="H69" t="s">
        <v>232</v>
      </c>
    </row>
    <row r="70" spans="1:8" ht="15.75">
      <c r="A70" t="s">
        <v>93</v>
      </c>
      <c r="B70">
        <v>20</v>
      </c>
      <c r="C70" t="s">
        <v>93</v>
      </c>
      <c r="D70" t="s">
        <v>9</v>
      </c>
      <c r="E70" t="s">
        <v>10</v>
      </c>
      <c r="F70" t="s">
        <v>26</v>
      </c>
      <c r="G70" t="s">
        <v>18</v>
      </c>
      <c r="H70" s="4" t="s">
        <v>231</v>
      </c>
    </row>
    <row r="71" spans="1:8" ht="15.75">
      <c r="A71" t="s">
        <v>94</v>
      </c>
      <c r="B71">
        <v>186</v>
      </c>
      <c r="C71" t="s">
        <v>94</v>
      </c>
      <c r="D71" t="s">
        <v>13</v>
      </c>
      <c r="E71" t="s">
        <v>10</v>
      </c>
      <c r="F71" t="s">
        <v>11</v>
      </c>
      <c r="G71" t="s">
        <v>18</v>
      </c>
      <c r="H71" s="4" t="s">
        <v>231</v>
      </c>
    </row>
    <row r="72" spans="1:8" ht="15.75">
      <c r="A72" t="s">
        <v>95</v>
      </c>
      <c r="B72">
        <v>104</v>
      </c>
      <c r="C72" t="s">
        <v>95</v>
      </c>
      <c r="D72" t="s">
        <v>13</v>
      </c>
      <c r="E72" t="s">
        <v>60</v>
      </c>
      <c r="F72" t="s">
        <v>52</v>
      </c>
      <c r="G72" t="s">
        <v>18</v>
      </c>
      <c r="H72" t="s">
        <v>242</v>
      </c>
    </row>
    <row r="73" spans="1:8" ht="15.75">
      <c r="A73" t="s">
        <v>96</v>
      </c>
      <c r="B73">
        <v>79</v>
      </c>
      <c r="C73" t="s">
        <v>96</v>
      </c>
      <c r="D73" t="s">
        <v>13</v>
      </c>
      <c r="E73" t="s">
        <v>10</v>
      </c>
      <c r="F73" t="s">
        <v>24</v>
      </c>
      <c r="G73" t="s">
        <v>18</v>
      </c>
      <c r="H73" t="s">
        <v>240</v>
      </c>
    </row>
    <row r="74" spans="1:8" ht="15.75">
      <c r="A74" t="s">
        <v>97</v>
      </c>
      <c r="B74">
        <v>206</v>
      </c>
      <c r="C74" t="s">
        <v>97</v>
      </c>
      <c r="D74" t="s">
        <v>13</v>
      </c>
      <c r="E74" t="s">
        <v>10</v>
      </c>
      <c r="F74" t="s">
        <v>24</v>
      </c>
      <c r="G74" t="s">
        <v>18</v>
      </c>
      <c r="H74" t="s">
        <v>232</v>
      </c>
    </row>
    <row r="75" spans="1:8" ht="15.75">
      <c r="A75" t="s">
        <v>98</v>
      </c>
      <c r="B75">
        <v>21</v>
      </c>
      <c r="C75" t="s">
        <v>98</v>
      </c>
      <c r="D75" t="s">
        <v>9</v>
      </c>
      <c r="E75" t="s">
        <v>10</v>
      </c>
      <c r="F75" t="s">
        <v>24</v>
      </c>
      <c r="G75" t="s">
        <v>18</v>
      </c>
      <c r="H75" t="s">
        <v>232</v>
      </c>
    </row>
    <row r="76" spans="1:8" ht="15.75">
      <c r="A76" t="s">
        <v>99</v>
      </c>
      <c r="B76">
        <v>185</v>
      </c>
      <c r="C76" t="s">
        <v>99</v>
      </c>
      <c r="D76" t="s">
        <v>9</v>
      </c>
      <c r="E76" t="s">
        <v>11</v>
      </c>
      <c r="F76" t="s">
        <v>11</v>
      </c>
      <c r="G76" t="s">
        <v>11</v>
      </c>
      <c r="H76" t="s">
        <v>242</v>
      </c>
    </row>
    <row r="77" spans="1:8" ht="15.75">
      <c r="A77" t="s">
        <v>100</v>
      </c>
      <c r="B77">
        <v>77</v>
      </c>
      <c r="C77" t="s">
        <v>100</v>
      </c>
      <c r="D77" t="s">
        <v>13</v>
      </c>
      <c r="E77" t="s">
        <v>10</v>
      </c>
      <c r="F77" t="s">
        <v>11</v>
      </c>
      <c r="G77" t="s">
        <v>16</v>
      </c>
      <c r="H77" s="4" t="s">
        <v>231</v>
      </c>
    </row>
    <row r="78" spans="1:8" ht="15.75">
      <c r="A78" t="s">
        <v>101</v>
      </c>
      <c r="B78">
        <v>57</v>
      </c>
      <c r="C78" t="s">
        <v>101</v>
      </c>
      <c r="D78" t="s">
        <v>13</v>
      </c>
      <c r="E78" t="s">
        <v>60</v>
      </c>
      <c r="F78" t="s">
        <v>52</v>
      </c>
      <c r="G78" t="s">
        <v>16</v>
      </c>
      <c r="H78" s="4" t="s">
        <v>231</v>
      </c>
    </row>
    <row r="79" spans="1:8" ht="15.75">
      <c r="A79" t="s">
        <v>102</v>
      </c>
      <c r="B79">
        <v>205</v>
      </c>
      <c r="C79" t="s">
        <v>102</v>
      </c>
      <c r="D79" t="s">
        <v>13</v>
      </c>
      <c r="E79" t="s">
        <v>11</v>
      </c>
      <c r="F79" t="s">
        <v>11</v>
      </c>
      <c r="G79" t="s">
        <v>16</v>
      </c>
      <c r="H79" s="4" t="s">
        <v>231</v>
      </c>
    </row>
    <row r="80" spans="1:8" ht="15.75">
      <c r="A80" t="s">
        <v>103</v>
      </c>
      <c r="B80">
        <v>22</v>
      </c>
      <c r="C80" t="s">
        <v>103</v>
      </c>
      <c r="D80" t="s">
        <v>9</v>
      </c>
      <c r="E80" t="s">
        <v>10</v>
      </c>
      <c r="F80" t="s">
        <v>52</v>
      </c>
      <c r="G80" t="s">
        <v>16</v>
      </c>
      <c r="H80" t="s">
        <v>242</v>
      </c>
    </row>
    <row r="81" spans="1:8" ht="15.75">
      <c r="A81" t="s">
        <v>104</v>
      </c>
      <c r="B81">
        <v>23</v>
      </c>
      <c r="C81" t="s">
        <v>104</v>
      </c>
      <c r="D81" t="s">
        <v>9</v>
      </c>
      <c r="E81" t="s">
        <v>10</v>
      </c>
      <c r="F81" t="s">
        <v>11</v>
      </c>
      <c r="G81" t="s">
        <v>16</v>
      </c>
      <c r="H81" t="s">
        <v>242</v>
      </c>
    </row>
    <row r="82" spans="1:8" ht="15.75">
      <c r="A82" t="s">
        <v>105</v>
      </c>
      <c r="B82">
        <v>173</v>
      </c>
      <c r="C82" t="s">
        <v>105</v>
      </c>
      <c r="D82" t="s">
        <v>15</v>
      </c>
      <c r="E82" t="s">
        <v>10</v>
      </c>
      <c r="F82" t="s">
        <v>11</v>
      </c>
      <c r="G82" t="s">
        <v>16</v>
      </c>
      <c r="H82" t="s">
        <v>242</v>
      </c>
    </row>
    <row r="83" spans="1:8" ht="15.75">
      <c r="A83" t="s">
        <v>106</v>
      </c>
      <c r="B83">
        <v>165</v>
      </c>
      <c r="C83" t="s">
        <v>106</v>
      </c>
      <c r="D83" t="s">
        <v>15</v>
      </c>
      <c r="E83" t="s">
        <v>10</v>
      </c>
      <c r="F83" t="s">
        <v>11</v>
      </c>
      <c r="G83" t="s">
        <v>16</v>
      </c>
      <c r="H83" s="4" t="s">
        <v>220</v>
      </c>
    </row>
    <row r="84" spans="1:8" ht="15.75">
      <c r="A84" t="s">
        <v>107</v>
      </c>
      <c r="B84">
        <v>129</v>
      </c>
      <c r="C84" t="s">
        <v>107</v>
      </c>
      <c r="D84" t="s">
        <v>13</v>
      </c>
      <c r="E84" t="s">
        <v>10</v>
      </c>
      <c r="F84" t="s">
        <v>11</v>
      </c>
      <c r="G84" t="s">
        <v>16</v>
      </c>
      <c r="H84" s="4" t="s">
        <v>220</v>
      </c>
    </row>
    <row r="85" spans="1:8" ht="15.75">
      <c r="A85" t="s">
        <v>108</v>
      </c>
      <c r="B85">
        <v>67</v>
      </c>
      <c r="C85" t="s">
        <v>108</v>
      </c>
      <c r="D85" t="s">
        <v>13</v>
      </c>
      <c r="E85" t="s">
        <v>10</v>
      </c>
      <c r="F85" t="s">
        <v>11</v>
      </c>
      <c r="G85" t="s">
        <v>16</v>
      </c>
      <c r="H85" s="4" t="s">
        <v>231</v>
      </c>
    </row>
    <row r="86" spans="1:8" ht="15.75">
      <c r="A86" t="s">
        <v>109</v>
      </c>
      <c r="B86">
        <v>113</v>
      </c>
      <c r="C86" t="s">
        <v>109</v>
      </c>
      <c r="D86" t="s">
        <v>13</v>
      </c>
      <c r="E86" t="s">
        <v>10</v>
      </c>
      <c r="F86" t="s">
        <v>52</v>
      </c>
      <c r="G86" t="s">
        <v>16</v>
      </c>
      <c r="H86" t="s">
        <v>247</v>
      </c>
    </row>
    <row r="87" spans="1:8" ht="15.75">
      <c r="A87" t="s">
        <v>110</v>
      </c>
      <c r="B87">
        <v>24</v>
      </c>
      <c r="C87" t="s">
        <v>110</v>
      </c>
      <c r="D87" t="s">
        <v>9</v>
      </c>
      <c r="E87" t="s">
        <v>10</v>
      </c>
      <c r="F87" t="s">
        <v>11</v>
      </c>
      <c r="G87" t="s">
        <v>16</v>
      </c>
      <c r="H87" t="s">
        <v>232</v>
      </c>
    </row>
    <row r="88" spans="1:8" ht="15.75">
      <c r="A88" t="s">
        <v>111</v>
      </c>
      <c r="B88">
        <v>122</v>
      </c>
      <c r="C88" t="s">
        <v>111</v>
      </c>
      <c r="D88" t="s">
        <v>13</v>
      </c>
      <c r="E88" t="s">
        <v>10</v>
      </c>
      <c r="F88" t="s">
        <v>11</v>
      </c>
      <c r="G88" t="s">
        <v>20</v>
      </c>
      <c r="H88" s="4" t="s">
        <v>220</v>
      </c>
    </row>
    <row r="89" spans="1:8" ht="15.75">
      <c r="A89" t="s">
        <v>112</v>
      </c>
      <c r="B89">
        <v>80</v>
      </c>
      <c r="C89" t="s">
        <v>112</v>
      </c>
      <c r="D89" t="s">
        <v>13</v>
      </c>
      <c r="E89" t="s">
        <v>10</v>
      </c>
      <c r="F89" t="s">
        <v>11</v>
      </c>
      <c r="G89" t="s">
        <v>16</v>
      </c>
      <c r="H89" s="4" t="s">
        <v>231</v>
      </c>
    </row>
    <row r="90" spans="1:8" ht="15.75">
      <c r="A90" t="s">
        <v>113</v>
      </c>
      <c r="B90">
        <v>86</v>
      </c>
      <c r="C90" t="s">
        <v>113</v>
      </c>
      <c r="D90" t="s">
        <v>13</v>
      </c>
      <c r="E90" t="s">
        <v>10</v>
      </c>
      <c r="F90" t="s">
        <v>24</v>
      </c>
      <c r="G90" t="s">
        <v>114</v>
      </c>
      <c r="H90" s="4" t="s">
        <v>243</v>
      </c>
    </row>
    <row r="91" spans="1:8" ht="15.75">
      <c r="A91" t="s">
        <v>115</v>
      </c>
      <c r="B91">
        <v>180</v>
      </c>
      <c r="C91" t="s">
        <v>115</v>
      </c>
      <c r="D91" t="s">
        <v>15</v>
      </c>
      <c r="E91" t="s">
        <v>60</v>
      </c>
      <c r="F91" t="s">
        <v>52</v>
      </c>
      <c r="G91" t="s">
        <v>18</v>
      </c>
      <c r="H91" s="4" t="s">
        <v>220</v>
      </c>
    </row>
    <row r="92" spans="1:8" ht="15.75">
      <c r="A92" t="s">
        <v>116</v>
      </c>
      <c r="B92">
        <v>102</v>
      </c>
      <c r="C92" t="s">
        <v>116</v>
      </c>
      <c r="D92" t="s">
        <v>13</v>
      </c>
      <c r="E92" t="s">
        <v>60</v>
      </c>
      <c r="F92" t="s">
        <v>52</v>
      </c>
      <c r="G92" t="s">
        <v>18</v>
      </c>
      <c r="H92" s="4" t="s">
        <v>231</v>
      </c>
    </row>
    <row r="93" spans="1:8" ht="15.75">
      <c r="A93" t="s">
        <v>117</v>
      </c>
      <c r="B93">
        <v>58</v>
      </c>
      <c r="C93" t="s">
        <v>117</v>
      </c>
      <c r="D93" t="s">
        <v>13</v>
      </c>
      <c r="E93" t="s">
        <v>10</v>
      </c>
      <c r="F93" t="s">
        <v>11</v>
      </c>
      <c r="G93" t="s">
        <v>18</v>
      </c>
      <c r="H93" t="s">
        <v>240</v>
      </c>
    </row>
    <row r="94" spans="1:8" ht="15.75">
      <c r="A94" t="s">
        <v>118</v>
      </c>
      <c r="B94">
        <v>74</v>
      </c>
      <c r="C94" t="s">
        <v>118</v>
      </c>
      <c r="D94" t="s">
        <v>13</v>
      </c>
      <c r="E94" t="s">
        <v>10</v>
      </c>
      <c r="F94" t="s">
        <v>11</v>
      </c>
      <c r="G94" t="s">
        <v>18</v>
      </c>
      <c r="H94" t="s">
        <v>232</v>
      </c>
    </row>
    <row r="95" spans="1:8" ht="15.75">
      <c r="A95" t="s">
        <v>15</v>
      </c>
      <c r="B95">
        <v>60</v>
      </c>
      <c r="C95" t="s">
        <v>15</v>
      </c>
      <c r="D95" t="s">
        <v>65</v>
      </c>
      <c r="E95" t="s">
        <v>10</v>
      </c>
      <c r="F95" t="s">
        <v>52</v>
      </c>
      <c r="G95" t="s">
        <v>16</v>
      </c>
      <c r="H95" t="s">
        <v>246</v>
      </c>
    </row>
    <row r="96" spans="1:8" ht="15.75">
      <c r="A96" t="s">
        <v>119</v>
      </c>
      <c r="B96">
        <v>153</v>
      </c>
      <c r="C96" t="s">
        <v>119</v>
      </c>
      <c r="D96" t="s">
        <v>13</v>
      </c>
      <c r="E96" t="s">
        <v>60</v>
      </c>
      <c r="F96" t="s">
        <v>52</v>
      </c>
      <c r="G96" t="s">
        <v>16</v>
      </c>
      <c r="H96" s="4" t="s">
        <v>231</v>
      </c>
    </row>
    <row r="97" spans="1:8" ht="15.75">
      <c r="A97" t="s">
        <v>120</v>
      </c>
      <c r="B97">
        <v>25</v>
      </c>
      <c r="C97" t="s">
        <v>120</v>
      </c>
      <c r="D97" t="s">
        <v>59</v>
      </c>
      <c r="E97" t="s">
        <v>10</v>
      </c>
      <c r="F97" t="s">
        <v>52</v>
      </c>
      <c r="G97" t="s">
        <v>16</v>
      </c>
      <c r="H97" s="4" t="s">
        <v>231</v>
      </c>
    </row>
    <row r="98" spans="1:8" ht="15.75">
      <c r="A98" t="s">
        <v>121</v>
      </c>
      <c r="B98">
        <v>177</v>
      </c>
      <c r="C98" t="s">
        <v>121</v>
      </c>
      <c r="D98" t="s">
        <v>15</v>
      </c>
      <c r="E98" t="s">
        <v>10</v>
      </c>
      <c r="F98" t="s">
        <v>11</v>
      </c>
      <c r="G98" t="s">
        <v>18</v>
      </c>
      <c r="H98" t="s">
        <v>240</v>
      </c>
    </row>
    <row r="99" spans="1:8" ht="15.75">
      <c r="A99" t="s">
        <v>122</v>
      </c>
      <c r="B99">
        <v>26</v>
      </c>
      <c r="C99" t="s">
        <v>122</v>
      </c>
      <c r="D99" t="s">
        <v>9</v>
      </c>
      <c r="E99" t="s">
        <v>10</v>
      </c>
      <c r="F99" t="s">
        <v>24</v>
      </c>
      <c r="G99" t="s">
        <v>18</v>
      </c>
      <c r="H99" s="4" t="s">
        <v>231</v>
      </c>
    </row>
    <row r="100" spans="1:8" ht="15.75">
      <c r="A100" t="s">
        <v>123</v>
      </c>
      <c r="B100">
        <v>56</v>
      </c>
      <c r="C100" t="s">
        <v>123</v>
      </c>
      <c r="D100" t="s">
        <v>65</v>
      </c>
      <c r="E100" t="s">
        <v>10</v>
      </c>
      <c r="F100" t="s">
        <v>52</v>
      </c>
      <c r="G100" t="s">
        <v>16</v>
      </c>
      <c r="H100" t="s">
        <v>248</v>
      </c>
    </row>
    <row r="101" spans="1:8" ht="15.75">
      <c r="A101" t="s">
        <v>124</v>
      </c>
      <c r="B101">
        <v>99</v>
      </c>
      <c r="C101" t="s">
        <v>124</v>
      </c>
      <c r="D101" t="s">
        <v>13</v>
      </c>
      <c r="E101" t="s">
        <v>11</v>
      </c>
      <c r="F101" t="s">
        <v>11</v>
      </c>
      <c r="G101" t="s">
        <v>11</v>
      </c>
      <c r="H101" s="4" t="s">
        <v>231</v>
      </c>
    </row>
    <row r="102" spans="1:8" ht="15.75">
      <c r="A102" t="s">
        <v>125</v>
      </c>
      <c r="B102">
        <v>127</v>
      </c>
      <c r="C102" t="s">
        <v>125</v>
      </c>
      <c r="D102" t="s">
        <v>13</v>
      </c>
      <c r="E102" t="s">
        <v>10</v>
      </c>
      <c r="F102" t="s">
        <v>11</v>
      </c>
      <c r="G102" t="s">
        <v>18</v>
      </c>
      <c r="H102" s="4" t="s">
        <v>231</v>
      </c>
    </row>
    <row r="103" spans="1:8" ht="15.75">
      <c r="A103" t="s">
        <v>126</v>
      </c>
      <c r="B103">
        <v>62</v>
      </c>
      <c r="C103" t="s">
        <v>126</v>
      </c>
      <c r="D103" t="s">
        <v>13</v>
      </c>
      <c r="E103" t="s">
        <v>10</v>
      </c>
      <c r="F103" t="s">
        <v>11</v>
      </c>
      <c r="G103" t="s">
        <v>18</v>
      </c>
      <c r="H103" s="4" t="s">
        <v>231</v>
      </c>
    </row>
    <row r="104" spans="1:8" ht="15.75">
      <c r="A104" t="s">
        <v>127</v>
      </c>
      <c r="B104">
        <v>112</v>
      </c>
      <c r="C104" t="s">
        <v>127</v>
      </c>
      <c r="D104" t="s">
        <v>13</v>
      </c>
      <c r="E104" t="s">
        <v>10</v>
      </c>
      <c r="F104" t="s">
        <v>11</v>
      </c>
      <c r="G104" t="s">
        <v>18</v>
      </c>
      <c r="H104" s="4" t="s">
        <v>231</v>
      </c>
    </row>
    <row r="105" spans="1:8" ht="15.75">
      <c r="A105" t="s">
        <v>128</v>
      </c>
      <c r="B105">
        <v>215</v>
      </c>
      <c r="C105" t="s">
        <v>128</v>
      </c>
      <c r="D105" t="s">
        <v>11</v>
      </c>
      <c r="E105" t="s">
        <v>10</v>
      </c>
      <c r="F105" t="s">
        <v>24</v>
      </c>
      <c r="G105" t="s">
        <v>16</v>
      </c>
      <c r="H105" s="4" t="s">
        <v>231</v>
      </c>
    </row>
    <row r="106" spans="1:8" ht="15.75">
      <c r="A106" t="s">
        <v>129</v>
      </c>
      <c r="B106">
        <v>214</v>
      </c>
      <c r="C106" t="s">
        <v>129</v>
      </c>
      <c r="D106" t="s">
        <v>11</v>
      </c>
      <c r="E106" t="s">
        <v>10</v>
      </c>
      <c r="F106" t="s">
        <v>11</v>
      </c>
      <c r="G106" t="s">
        <v>18</v>
      </c>
      <c r="H106" s="4" t="s">
        <v>220</v>
      </c>
    </row>
    <row r="107" spans="1:8" ht="15.75">
      <c r="A107" t="s">
        <v>130</v>
      </c>
      <c r="B107">
        <v>29</v>
      </c>
      <c r="C107" t="s">
        <v>130</v>
      </c>
      <c r="D107" t="s">
        <v>9</v>
      </c>
      <c r="E107" t="s">
        <v>10</v>
      </c>
      <c r="F107" t="s">
        <v>24</v>
      </c>
      <c r="G107" t="s">
        <v>18</v>
      </c>
      <c r="H107" t="s">
        <v>232</v>
      </c>
    </row>
    <row r="108" spans="1:8" ht="15.75">
      <c r="A108" t="s">
        <v>131</v>
      </c>
      <c r="B108">
        <v>171</v>
      </c>
      <c r="C108" t="s">
        <v>131</v>
      </c>
      <c r="D108" t="s">
        <v>15</v>
      </c>
      <c r="E108" t="s">
        <v>10</v>
      </c>
      <c r="F108" t="s">
        <v>26</v>
      </c>
      <c r="G108" t="s">
        <v>18</v>
      </c>
      <c r="H108" t="s">
        <v>232</v>
      </c>
    </row>
    <row r="109" spans="1:8" ht="15.75">
      <c r="A109" t="s">
        <v>132</v>
      </c>
      <c r="B109">
        <v>76</v>
      </c>
      <c r="C109" t="s">
        <v>132</v>
      </c>
      <c r="D109" t="s">
        <v>13</v>
      </c>
      <c r="E109" t="s">
        <v>10</v>
      </c>
      <c r="F109" t="s">
        <v>11</v>
      </c>
      <c r="G109" t="s">
        <v>18</v>
      </c>
      <c r="H109" t="s">
        <v>240</v>
      </c>
    </row>
    <row r="110" spans="1:8" ht="15.75">
      <c r="A110" t="s">
        <v>133</v>
      </c>
      <c r="B110">
        <v>209</v>
      </c>
      <c r="C110" t="s">
        <v>133</v>
      </c>
      <c r="D110" t="s">
        <v>15</v>
      </c>
      <c r="E110" t="s">
        <v>10</v>
      </c>
      <c r="F110" t="s">
        <v>11</v>
      </c>
      <c r="G110" t="s">
        <v>11</v>
      </c>
      <c r="H110" t="s">
        <v>242</v>
      </c>
    </row>
    <row r="111" spans="1:8" ht="15.75">
      <c r="A111" t="s">
        <v>134</v>
      </c>
      <c r="B111">
        <v>107</v>
      </c>
      <c r="C111" t="s">
        <v>134</v>
      </c>
      <c r="D111" t="s">
        <v>13</v>
      </c>
      <c r="E111" t="s">
        <v>11</v>
      </c>
      <c r="F111" t="s">
        <v>11</v>
      </c>
      <c r="G111" t="s">
        <v>11</v>
      </c>
      <c r="H111" s="4" t="s">
        <v>231</v>
      </c>
    </row>
    <row r="112" spans="1:8" ht="15.75">
      <c r="A112" t="s">
        <v>135</v>
      </c>
      <c r="B112">
        <v>163</v>
      </c>
      <c r="C112" t="s">
        <v>135</v>
      </c>
      <c r="D112" t="s">
        <v>13</v>
      </c>
      <c r="E112" t="s">
        <v>10</v>
      </c>
      <c r="F112" t="s">
        <v>11</v>
      </c>
      <c r="G112" t="s">
        <v>11</v>
      </c>
      <c r="H112" s="4" t="s">
        <v>220</v>
      </c>
    </row>
    <row r="113" spans="1:8" ht="15.75">
      <c r="A113" t="s">
        <v>136</v>
      </c>
      <c r="B113">
        <v>30</v>
      </c>
      <c r="C113" t="s">
        <v>136</v>
      </c>
      <c r="D113" t="s">
        <v>9</v>
      </c>
      <c r="E113" t="s">
        <v>10</v>
      </c>
      <c r="F113" t="s">
        <v>24</v>
      </c>
      <c r="G113" t="s">
        <v>18</v>
      </c>
      <c r="H113" t="s">
        <v>232</v>
      </c>
    </row>
    <row r="114" spans="1:8" ht="15.75">
      <c r="A114" t="s">
        <v>137</v>
      </c>
      <c r="B114">
        <v>31</v>
      </c>
      <c r="C114" t="s">
        <v>137</v>
      </c>
      <c r="D114" t="s">
        <v>9</v>
      </c>
      <c r="E114" t="s">
        <v>10</v>
      </c>
      <c r="F114" t="s">
        <v>24</v>
      </c>
      <c r="G114" t="s">
        <v>18</v>
      </c>
      <c r="H114" s="4" t="s">
        <v>231</v>
      </c>
    </row>
    <row r="115" spans="1:8" ht="15.75">
      <c r="A115" t="s">
        <v>138</v>
      </c>
      <c r="B115">
        <v>175</v>
      </c>
      <c r="C115" t="s">
        <v>138</v>
      </c>
      <c r="D115" t="s">
        <v>15</v>
      </c>
      <c r="E115" t="s">
        <v>10</v>
      </c>
      <c r="F115" t="s">
        <v>24</v>
      </c>
      <c r="G115" t="s">
        <v>18</v>
      </c>
      <c r="H115" s="4" t="s">
        <v>231</v>
      </c>
    </row>
    <row r="116" spans="1:8" ht="15.75">
      <c r="A116" t="s">
        <v>139</v>
      </c>
      <c r="B116">
        <v>140</v>
      </c>
      <c r="C116" t="s">
        <v>139</v>
      </c>
      <c r="D116" t="s">
        <v>13</v>
      </c>
      <c r="E116" t="s">
        <v>10</v>
      </c>
      <c r="F116" t="s">
        <v>11</v>
      </c>
      <c r="G116" t="s">
        <v>11</v>
      </c>
      <c r="H116" s="4" t="s">
        <v>231</v>
      </c>
    </row>
    <row r="117" spans="1:8" ht="15.75">
      <c r="A117" t="s">
        <v>140</v>
      </c>
      <c r="B117">
        <v>168</v>
      </c>
      <c r="C117" t="s">
        <v>140</v>
      </c>
      <c r="D117" t="s">
        <v>65</v>
      </c>
      <c r="E117" t="s">
        <v>10</v>
      </c>
      <c r="F117" t="s">
        <v>11</v>
      </c>
      <c r="G117" t="s">
        <v>18</v>
      </c>
      <c r="H117" s="4" t="s">
        <v>231</v>
      </c>
    </row>
    <row r="118" spans="1:8" ht="15.75">
      <c r="A118" t="s">
        <v>141</v>
      </c>
      <c r="B118">
        <v>137</v>
      </c>
      <c r="C118" t="s">
        <v>141</v>
      </c>
      <c r="D118" t="s">
        <v>65</v>
      </c>
      <c r="E118" t="s">
        <v>60</v>
      </c>
      <c r="F118" t="s">
        <v>52</v>
      </c>
      <c r="G118" t="s">
        <v>18</v>
      </c>
      <c r="H118" s="4" t="s">
        <v>231</v>
      </c>
    </row>
    <row r="119" spans="1:8" ht="15.75">
      <c r="A119" t="s">
        <v>142</v>
      </c>
      <c r="B119">
        <v>32</v>
      </c>
      <c r="C119" t="s">
        <v>142</v>
      </c>
      <c r="D119" t="s">
        <v>9</v>
      </c>
      <c r="E119" t="s">
        <v>10</v>
      </c>
      <c r="F119" t="s">
        <v>24</v>
      </c>
      <c r="G119" t="s">
        <v>18</v>
      </c>
      <c r="H119" s="4" t="s">
        <v>231</v>
      </c>
    </row>
    <row r="120" spans="1:8" ht="15.75">
      <c r="A120" t="s">
        <v>143</v>
      </c>
      <c r="B120">
        <v>33</v>
      </c>
      <c r="C120" t="s">
        <v>143</v>
      </c>
      <c r="D120" t="s">
        <v>9</v>
      </c>
      <c r="E120" t="s">
        <v>10</v>
      </c>
      <c r="F120" t="s">
        <v>11</v>
      </c>
      <c r="G120" t="s">
        <v>18</v>
      </c>
      <c r="H120" t="s">
        <v>232</v>
      </c>
    </row>
    <row r="121" spans="1:8" ht="15.75">
      <c r="A121" t="s">
        <v>144</v>
      </c>
      <c r="B121">
        <v>34</v>
      </c>
      <c r="C121" t="s">
        <v>144</v>
      </c>
      <c r="D121" t="s">
        <v>9</v>
      </c>
      <c r="E121" t="s">
        <v>10</v>
      </c>
      <c r="F121" t="s">
        <v>24</v>
      </c>
      <c r="G121" t="s">
        <v>18</v>
      </c>
      <c r="H121" s="4" t="s">
        <v>231</v>
      </c>
    </row>
    <row r="122" spans="1:8" ht="15.75">
      <c r="A122" t="s">
        <v>145</v>
      </c>
      <c r="B122">
        <v>193</v>
      </c>
      <c r="C122" t="s">
        <v>145</v>
      </c>
      <c r="D122" t="s">
        <v>9</v>
      </c>
      <c r="E122" t="s">
        <v>10</v>
      </c>
      <c r="F122" t="s">
        <v>11</v>
      </c>
      <c r="G122" t="s">
        <v>18</v>
      </c>
      <c r="H122" s="4" t="s">
        <v>231</v>
      </c>
    </row>
    <row r="123" spans="1:8" ht="15.75">
      <c r="A123" t="s">
        <v>146</v>
      </c>
      <c r="B123">
        <v>150</v>
      </c>
      <c r="C123" t="s">
        <v>146</v>
      </c>
      <c r="D123" t="s">
        <v>13</v>
      </c>
      <c r="E123" t="s">
        <v>10</v>
      </c>
      <c r="F123" t="s">
        <v>11</v>
      </c>
      <c r="G123" t="s">
        <v>18</v>
      </c>
      <c r="H123" s="4" t="s">
        <v>231</v>
      </c>
    </row>
    <row r="124" spans="1:8" ht="15.75">
      <c r="A124" t="s">
        <v>147</v>
      </c>
      <c r="B124">
        <v>35</v>
      </c>
      <c r="C124" t="s">
        <v>147</v>
      </c>
      <c r="D124" t="s">
        <v>9</v>
      </c>
      <c r="E124" t="s">
        <v>10</v>
      </c>
      <c r="F124" t="s">
        <v>11</v>
      </c>
      <c r="G124" t="s">
        <v>18</v>
      </c>
      <c r="H124" s="4" t="s">
        <v>231</v>
      </c>
    </row>
    <row r="125" spans="1:8" ht="15.75">
      <c r="A125" t="s">
        <v>148</v>
      </c>
      <c r="B125">
        <v>78</v>
      </c>
      <c r="C125" t="s">
        <v>148</v>
      </c>
      <c r="D125" t="s">
        <v>13</v>
      </c>
      <c r="E125" t="s">
        <v>10</v>
      </c>
      <c r="F125" t="s">
        <v>11</v>
      </c>
      <c r="G125" t="s">
        <v>18</v>
      </c>
      <c r="H125" s="4" t="s">
        <v>231</v>
      </c>
    </row>
    <row r="126" spans="1:8" ht="15.75">
      <c r="A126" t="s">
        <v>149</v>
      </c>
      <c r="B126">
        <v>124</v>
      </c>
      <c r="C126" t="s">
        <v>149</v>
      </c>
      <c r="D126" t="s">
        <v>13</v>
      </c>
      <c r="E126" t="s">
        <v>10</v>
      </c>
      <c r="F126" t="s">
        <v>11</v>
      </c>
      <c r="G126" t="s">
        <v>18</v>
      </c>
      <c r="H126" s="4" t="s">
        <v>231</v>
      </c>
    </row>
    <row r="127" spans="1:8" ht="15.75">
      <c r="A127" t="s">
        <v>150</v>
      </c>
      <c r="B127">
        <v>159</v>
      </c>
      <c r="C127" t="s">
        <v>150</v>
      </c>
      <c r="D127" t="s">
        <v>13</v>
      </c>
      <c r="E127" t="s">
        <v>10</v>
      </c>
      <c r="F127" t="s">
        <v>11</v>
      </c>
      <c r="G127" t="s">
        <v>18</v>
      </c>
      <c r="H127" t="s">
        <v>249</v>
      </c>
    </row>
    <row r="128" spans="1:8" ht="15.75">
      <c r="A128" t="s">
        <v>151</v>
      </c>
      <c r="B128">
        <v>164</v>
      </c>
      <c r="C128" t="s">
        <v>151</v>
      </c>
      <c r="D128" t="s">
        <v>13</v>
      </c>
      <c r="E128" t="s">
        <v>10</v>
      </c>
      <c r="F128" t="s">
        <v>11</v>
      </c>
      <c r="G128" t="s">
        <v>18</v>
      </c>
      <c r="H128" s="4" t="s">
        <v>231</v>
      </c>
    </row>
    <row r="129" spans="1:8" ht="15.75">
      <c r="A129" t="s">
        <v>152</v>
      </c>
      <c r="B129">
        <v>75</v>
      </c>
      <c r="C129" t="s">
        <v>152</v>
      </c>
      <c r="D129" t="s">
        <v>13</v>
      </c>
      <c r="E129" t="s">
        <v>10</v>
      </c>
      <c r="F129" t="s">
        <v>11</v>
      </c>
      <c r="G129" t="s">
        <v>18</v>
      </c>
      <c r="H129" s="4" t="s">
        <v>231</v>
      </c>
    </row>
    <row r="130" spans="1:8" ht="15.75">
      <c r="A130" t="s">
        <v>153</v>
      </c>
      <c r="B130">
        <v>211</v>
      </c>
      <c r="C130" t="s">
        <v>153</v>
      </c>
      <c r="D130" t="s">
        <v>13</v>
      </c>
      <c r="E130" t="s">
        <v>10</v>
      </c>
      <c r="F130" t="s">
        <v>24</v>
      </c>
      <c r="G130" t="s">
        <v>18</v>
      </c>
      <c r="H130" s="4" t="s">
        <v>231</v>
      </c>
    </row>
    <row r="131" spans="1:8" ht="15.75">
      <c r="A131" t="s">
        <v>154</v>
      </c>
      <c r="B131">
        <v>213</v>
      </c>
      <c r="C131" t="s">
        <v>154</v>
      </c>
      <c r="D131" t="s">
        <v>13</v>
      </c>
      <c r="E131" t="s">
        <v>10</v>
      </c>
      <c r="F131" t="s">
        <v>24</v>
      </c>
      <c r="G131" t="s">
        <v>18</v>
      </c>
      <c r="H131" s="4" t="s">
        <v>231</v>
      </c>
    </row>
    <row r="132" spans="1:8" ht="15.75">
      <c r="A132" t="s">
        <v>155</v>
      </c>
      <c r="B132">
        <v>103</v>
      </c>
      <c r="C132" t="s">
        <v>155</v>
      </c>
      <c r="D132" t="s">
        <v>65</v>
      </c>
      <c r="E132" t="s">
        <v>10</v>
      </c>
      <c r="F132" t="s">
        <v>52</v>
      </c>
      <c r="G132" t="s">
        <v>16</v>
      </c>
      <c r="H132" t="s">
        <v>232</v>
      </c>
    </row>
    <row r="133" spans="1:8" ht="15.75">
      <c r="A133" t="s">
        <v>156</v>
      </c>
      <c r="B133">
        <v>101</v>
      </c>
      <c r="C133" t="s">
        <v>156</v>
      </c>
      <c r="D133" t="s">
        <v>13</v>
      </c>
      <c r="E133" t="s">
        <v>10</v>
      </c>
      <c r="F133" t="s">
        <v>52</v>
      </c>
      <c r="G133" t="s">
        <v>18</v>
      </c>
      <c r="H133" t="s">
        <v>232</v>
      </c>
    </row>
    <row r="134" spans="1:8" ht="15.75">
      <c r="A134" t="s">
        <v>157</v>
      </c>
      <c r="B134">
        <v>181</v>
      </c>
      <c r="C134" t="s">
        <v>157</v>
      </c>
      <c r="D134" t="s">
        <v>15</v>
      </c>
      <c r="E134" t="s">
        <v>10</v>
      </c>
      <c r="F134" t="s">
        <v>11</v>
      </c>
      <c r="G134" t="s">
        <v>16</v>
      </c>
      <c r="H134" s="4" t="s">
        <v>220</v>
      </c>
    </row>
    <row r="135" spans="1:8" ht="15.75">
      <c r="A135" t="s">
        <v>158</v>
      </c>
      <c r="B135">
        <v>119</v>
      </c>
      <c r="C135" t="s">
        <v>158</v>
      </c>
      <c r="D135" t="s">
        <v>13</v>
      </c>
      <c r="E135" t="s">
        <v>10</v>
      </c>
      <c r="F135" t="s">
        <v>24</v>
      </c>
      <c r="G135" t="s">
        <v>57</v>
      </c>
      <c r="H135" s="4" t="s">
        <v>231</v>
      </c>
    </row>
    <row r="136" spans="1:8" ht="15.75">
      <c r="A136" t="s">
        <v>159</v>
      </c>
      <c r="B136">
        <v>202</v>
      </c>
      <c r="C136" t="s">
        <v>159</v>
      </c>
      <c r="D136" t="s">
        <v>13</v>
      </c>
      <c r="E136" t="s">
        <v>10</v>
      </c>
      <c r="F136" t="s">
        <v>26</v>
      </c>
      <c r="G136" t="s">
        <v>57</v>
      </c>
      <c r="H136" s="4" t="s">
        <v>231</v>
      </c>
    </row>
    <row r="137" spans="1:8" ht="15.75">
      <c r="A137" t="s">
        <v>160</v>
      </c>
      <c r="B137">
        <v>210</v>
      </c>
      <c r="C137" t="s">
        <v>160</v>
      </c>
      <c r="D137" t="s">
        <v>15</v>
      </c>
      <c r="E137" t="s">
        <v>10</v>
      </c>
      <c r="F137" t="s">
        <v>11</v>
      </c>
      <c r="G137" t="s">
        <v>57</v>
      </c>
      <c r="H137" s="4" t="s">
        <v>231</v>
      </c>
    </row>
    <row r="138" spans="1:8" ht="15.75">
      <c r="A138" t="s">
        <v>161</v>
      </c>
      <c r="B138">
        <v>135</v>
      </c>
      <c r="C138" t="s">
        <v>161</v>
      </c>
      <c r="D138" t="s">
        <v>13</v>
      </c>
      <c r="E138" t="s">
        <v>60</v>
      </c>
      <c r="F138" t="s">
        <v>52</v>
      </c>
      <c r="G138" t="s">
        <v>16</v>
      </c>
      <c r="H138" s="4" t="s">
        <v>231</v>
      </c>
    </row>
    <row r="139" spans="1:8" ht="15.75">
      <c r="A139" t="s">
        <v>162</v>
      </c>
      <c r="B139">
        <v>115</v>
      </c>
      <c r="C139" t="s">
        <v>162</v>
      </c>
      <c r="D139" t="s">
        <v>13</v>
      </c>
      <c r="E139" t="s">
        <v>10</v>
      </c>
      <c r="F139" t="s">
        <v>52</v>
      </c>
      <c r="G139" t="s">
        <v>16</v>
      </c>
      <c r="H139" t="s">
        <v>250</v>
      </c>
    </row>
    <row r="140" spans="1:8" ht="15.75">
      <c r="A140" t="s">
        <v>163</v>
      </c>
      <c r="B140">
        <v>84</v>
      </c>
      <c r="C140" t="s">
        <v>163</v>
      </c>
      <c r="D140" t="s">
        <v>13</v>
      </c>
      <c r="E140" t="s">
        <v>10</v>
      </c>
      <c r="F140" t="s">
        <v>11</v>
      </c>
      <c r="G140" t="s">
        <v>16</v>
      </c>
      <c r="H140" t="s">
        <v>241</v>
      </c>
    </row>
    <row r="141" spans="1:8" ht="15.75">
      <c r="A141" t="s">
        <v>164</v>
      </c>
      <c r="B141">
        <v>155</v>
      </c>
      <c r="C141" t="s">
        <v>164</v>
      </c>
      <c r="D141" t="s">
        <v>13</v>
      </c>
      <c r="E141" t="s">
        <v>10</v>
      </c>
      <c r="F141" t="s">
        <v>11</v>
      </c>
      <c r="G141" t="s">
        <v>18</v>
      </c>
      <c r="H141" s="4" t="s">
        <v>239</v>
      </c>
    </row>
    <row r="142" spans="1:8" ht="15.75">
      <c r="A142" t="s">
        <v>165</v>
      </c>
      <c r="B142">
        <v>121</v>
      </c>
      <c r="C142" t="s">
        <v>165</v>
      </c>
      <c r="D142" t="s">
        <v>65</v>
      </c>
      <c r="E142" t="s">
        <v>10</v>
      </c>
      <c r="F142" t="s">
        <v>11</v>
      </c>
      <c r="G142" t="s">
        <v>18</v>
      </c>
      <c r="H142" t="s">
        <v>245</v>
      </c>
    </row>
    <row r="143" spans="1:8" ht="15.75">
      <c r="A143" t="s">
        <v>166</v>
      </c>
      <c r="B143">
        <v>151</v>
      </c>
      <c r="C143" t="s">
        <v>166</v>
      </c>
      <c r="D143" t="s">
        <v>13</v>
      </c>
      <c r="E143" t="s">
        <v>10</v>
      </c>
      <c r="F143" t="s">
        <v>26</v>
      </c>
      <c r="G143" t="s">
        <v>18</v>
      </c>
      <c r="H143" s="4" t="s">
        <v>220</v>
      </c>
    </row>
    <row r="144" spans="1:8" ht="15.75">
      <c r="A144" t="s">
        <v>167</v>
      </c>
      <c r="B144">
        <v>36</v>
      </c>
      <c r="C144" t="s">
        <v>167</v>
      </c>
      <c r="D144" t="s">
        <v>59</v>
      </c>
      <c r="E144" t="s">
        <v>10</v>
      </c>
      <c r="F144" t="s">
        <v>52</v>
      </c>
      <c r="G144" t="s">
        <v>20</v>
      </c>
      <c r="H144" t="s">
        <v>251</v>
      </c>
    </row>
    <row r="145" spans="1:8" ht="15.75">
      <c r="A145" t="s">
        <v>168</v>
      </c>
      <c r="B145">
        <v>207</v>
      </c>
      <c r="C145" t="s">
        <v>168</v>
      </c>
      <c r="D145" t="s">
        <v>13</v>
      </c>
      <c r="E145" t="s">
        <v>10</v>
      </c>
      <c r="F145" t="s">
        <v>26</v>
      </c>
      <c r="G145" t="s">
        <v>20</v>
      </c>
      <c r="H145" s="4" t="s">
        <v>220</v>
      </c>
    </row>
    <row r="146" spans="1:8" ht="15.75">
      <c r="A146" t="s">
        <v>169</v>
      </c>
      <c r="B146">
        <v>92</v>
      </c>
      <c r="C146" t="s">
        <v>169</v>
      </c>
      <c r="D146" t="s">
        <v>13</v>
      </c>
      <c r="E146" t="s">
        <v>10</v>
      </c>
      <c r="F146" t="s">
        <v>24</v>
      </c>
      <c r="G146" t="s">
        <v>20</v>
      </c>
      <c r="H146" s="4" t="s">
        <v>243</v>
      </c>
    </row>
    <row r="147" spans="1:8" ht="15.75">
      <c r="A147" t="s">
        <v>170</v>
      </c>
      <c r="B147">
        <v>143</v>
      </c>
      <c r="C147" t="s">
        <v>170</v>
      </c>
      <c r="D147" t="s">
        <v>65</v>
      </c>
      <c r="E147" t="s">
        <v>10</v>
      </c>
      <c r="F147" t="s">
        <v>52</v>
      </c>
      <c r="G147" t="s">
        <v>16</v>
      </c>
      <c r="H147" s="4" t="s">
        <v>231</v>
      </c>
    </row>
    <row r="148" spans="1:8" ht="15.75">
      <c r="A148" t="s">
        <v>171</v>
      </c>
      <c r="B148">
        <v>116</v>
      </c>
      <c r="C148" t="s">
        <v>171</v>
      </c>
      <c r="D148" t="s">
        <v>13</v>
      </c>
      <c r="E148" t="s">
        <v>10</v>
      </c>
      <c r="F148" t="s">
        <v>11</v>
      </c>
      <c r="G148" t="s">
        <v>16</v>
      </c>
      <c r="H148" s="4" t="s">
        <v>231</v>
      </c>
    </row>
    <row r="149" spans="1:8" ht="15.75">
      <c r="A149" t="s">
        <v>172</v>
      </c>
      <c r="B149">
        <v>139</v>
      </c>
      <c r="C149" t="s">
        <v>172</v>
      </c>
      <c r="D149" t="s">
        <v>13</v>
      </c>
      <c r="E149" t="s">
        <v>10</v>
      </c>
      <c r="F149" t="s">
        <v>11</v>
      </c>
      <c r="G149" t="s">
        <v>20</v>
      </c>
      <c r="H149" t="s">
        <v>240</v>
      </c>
    </row>
    <row r="150" spans="1:8" ht="15.75">
      <c r="A150" t="s">
        <v>173</v>
      </c>
      <c r="B150">
        <v>37</v>
      </c>
      <c r="C150" t="s">
        <v>173</v>
      </c>
      <c r="D150" t="s">
        <v>9</v>
      </c>
      <c r="E150" t="s">
        <v>10</v>
      </c>
      <c r="F150" t="s">
        <v>11</v>
      </c>
      <c r="G150" t="s">
        <v>18</v>
      </c>
      <c r="H150" t="s">
        <v>242</v>
      </c>
    </row>
    <row r="151" spans="1:8" ht="15.75">
      <c r="A151" t="s">
        <v>174</v>
      </c>
      <c r="B151">
        <v>174</v>
      </c>
      <c r="C151" t="s">
        <v>174</v>
      </c>
      <c r="D151" t="s">
        <v>15</v>
      </c>
      <c r="E151" t="s">
        <v>10</v>
      </c>
      <c r="F151" t="s">
        <v>11</v>
      </c>
      <c r="G151" t="s">
        <v>18</v>
      </c>
      <c r="H151" t="s">
        <v>242</v>
      </c>
    </row>
    <row r="152" spans="1:8" ht="15.75">
      <c r="A152" t="s">
        <v>175</v>
      </c>
      <c r="B152">
        <v>38</v>
      </c>
      <c r="C152" t="s">
        <v>175</v>
      </c>
      <c r="D152" t="s">
        <v>9</v>
      </c>
      <c r="E152" t="s">
        <v>10</v>
      </c>
      <c r="F152" t="s">
        <v>11</v>
      </c>
      <c r="G152" t="s">
        <v>20</v>
      </c>
      <c r="H152" t="s">
        <v>242</v>
      </c>
    </row>
    <row r="153" spans="1:8" ht="15.75">
      <c r="A153" t="s">
        <v>176</v>
      </c>
      <c r="B153">
        <v>82</v>
      </c>
      <c r="C153" t="s">
        <v>176</v>
      </c>
      <c r="D153" t="s">
        <v>13</v>
      </c>
      <c r="E153" t="s">
        <v>10</v>
      </c>
      <c r="F153" t="s">
        <v>11</v>
      </c>
      <c r="G153" t="s">
        <v>16</v>
      </c>
      <c r="H153" t="s">
        <v>241</v>
      </c>
    </row>
    <row r="154" spans="1:8" ht="15.75">
      <c r="A154" t="s">
        <v>177</v>
      </c>
      <c r="B154">
        <v>40</v>
      </c>
      <c r="C154" t="s">
        <v>177</v>
      </c>
      <c r="D154" t="s">
        <v>9</v>
      </c>
      <c r="E154" t="s">
        <v>10</v>
      </c>
      <c r="F154" t="s">
        <v>11</v>
      </c>
      <c r="G154" t="s">
        <v>20</v>
      </c>
      <c r="H154" t="s">
        <v>242</v>
      </c>
    </row>
    <row r="155" spans="1:8" ht="15.75">
      <c r="A155" t="s">
        <v>13</v>
      </c>
      <c r="B155">
        <v>55</v>
      </c>
      <c r="C155" t="s">
        <v>13</v>
      </c>
      <c r="D155" t="s">
        <v>13</v>
      </c>
      <c r="E155" t="s">
        <v>10</v>
      </c>
      <c r="F155" t="s">
        <v>52</v>
      </c>
      <c r="G155" t="s">
        <v>16</v>
      </c>
      <c r="H155" t="s">
        <v>252</v>
      </c>
    </row>
    <row r="156" spans="1:8" ht="15.75">
      <c r="A156" t="s">
        <v>178</v>
      </c>
      <c r="B156">
        <v>83</v>
      </c>
      <c r="C156" t="s">
        <v>178</v>
      </c>
      <c r="D156" t="s">
        <v>13</v>
      </c>
      <c r="E156" t="s">
        <v>60</v>
      </c>
      <c r="F156" t="s">
        <v>52</v>
      </c>
      <c r="G156" t="s">
        <v>16</v>
      </c>
      <c r="H156" t="s">
        <v>243</v>
      </c>
    </row>
    <row r="157" spans="1:8" ht="15.75">
      <c r="A157" t="s">
        <v>179</v>
      </c>
      <c r="B157">
        <v>81</v>
      </c>
      <c r="C157" t="s">
        <v>179</v>
      </c>
      <c r="D157" t="s">
        <v>13</v>
      </c>
      <c r="E157" t="s">
        <v>10</v>
      </c>
      <c r="F157" t="s">
        <v>11</v>
      </c>
      <c r="G157" t="s">
        <v>18</v>
      </c>
      <c r="H157" s="4" t="s">
        <v>231</v>
      </c>
    </row>
    <row r="158" spans="1:8" ht="15.75">
      <c r="A158" t="s">
        <v>180</v>
      </c>
      <c r="B158">
        <v>203</v>
      </c>
      <c r="C158" t="s">
        <v>180</v>
      </c>
      <c r="D158" t="s">
        <v>13</v>
      </c>
      <c r="E158" t="s">
        <v>10</v>
      </c>
      <c r="F158" t="s">
        <v>11</v>
      </c>
      <c r="G158" t="s">
        <v>20</v>
      </c>
      <c r="H158" t="s">
        <v>249</v>
      </c>
    </row>
    <row r="159" spans="1:8" ht="15.75">
      <c r="A159" t="s">
        <v>181</v>
      </c>
      <c r="B159">
        <v>41</v>
      </c>
      <c r="C159" t="s">
        <v>181</v>
      </c>
      <c r="D159" t="s">
        <v>9</v>
      </c>
      <c r="E159" t="s">
        <v>10</v>
      </c>
      <c r="F159" t="s">
        <v>24</v>
      </c>
      <c r="G159" t="s">
        <v>18</v>
      </c>
      <c r="H159" s="4" t="s">
        <v>231</v>
      </c>
    </row>
    <row r="160" spans="1:8" ht="15.75">
      <c r="A160" t="s">
        <v>182</v>
      </c>
      <c r="B160">
        <v>42</v>
      </c>
      <c r="C160" t="s">
        <v>182</v>
      </c>
      <c r="D160" t="s">
        <v>9</v>
      </c>
      <c r="E160" t="s">
        <v>10</v>
      </c>
      <c r="F160" t="s">
        <v>24</v>
      </c>
      <c r="G160" t="s">
        <v>18</v>
      </c>
      <c r="H160" t="s">
        <v>253</v>
      </c>
    </row>
    <row r="161" spans="1:8" ht="15.75">
      <c r="A161" t="s">
        <v>183</v>
      </c>
      <c r="B161">
        <v>43</v>
      </c>
      <c r="C161" t="s">
        <v>183</v>
      </c>
      <c r="D161" t="s">
        <v>9</v>
      </c>
      <c r="E161" t="s">
        <v>10</v>
      </c>
      <c r="F161" t="s">
        <v>11</v>
      </c>
      <c r="G161" t="s">
        <v>18</v>
      </c>
      <c r="H161" t="s">
        <v>242</v>
      </c>
    </row>
    <row r="162" spans="1:8" ht="15.75">
      <c r="A162" t="s">
        <v>184</v>
      </c>
      <c r="B162">
        <v>44</v>
      </c>
      <c r="C162" t="s">
        <v>184</v>
      </c>
      <c r="D162" t="s">
        <v>9</v>
      </c>
      <c r="E162" t="s">
        <v>10</v>
      </c>
      <c r="F162" t="s">
        <v>11</v>
      </c>
      <c r="G162" t="s">
        <v>18</v>
      </c>
      <c r="H162" s="4" t="s">
        <v>231</v>
      </c>
    </row>
    <row r="163" spans="1:8" ht="15.75">
      <c r="A163" t="s">
        <v>185</v>
      </c>
      <c r="B163">
        <v>89</v>
      </c>
      <c r="C163" t="s">
        <v>185</v>
      </c>
      <c r="D163" t="s">
        <v>13</v>
      </c>
      <c r="E163" t="s">
        <v>10</v>
      </c>
      <c r="F163" t="s">
        <v>11</v>
      </c>
      <c r="G163" t="s">
        <v>18</v>
      </c>
      <c r="H163" s="4" t="s">
        <v>231</v>
      </c>
    </row>
    <row r="164" spans="1:8" ht="15.75">
      <c r="A164" t="s">
        <v>186</v>
      </c>
      <c r="B164">
        <v>184</v>
      </c>
      <c r="C164" t="s">
        <v>186</v>
      </c>
      <c r="D164" t="s">
        <v>9</v>
      </c>
      <c r="E164" t="s">
        <v>10</v>
      </c>
      <c r="F164" t="s">
        <v>11</v>
      </c>
      <c r="G164" t="s">
        <v>18</v>
      </c>
      <c r="H164" s="4" t="s">
        <v>239</v>
      </c>
    </row>
    <row r="165" spans="1:8" ht="15.75">
      <c r="A165" t="s">
        <v>187</v>
      </c>
      <c r="B165">
        <v>106</v>
      </c>
      <c r="C165" t="s">
        <v>187</v>
      </c>
      <c r="D165" t="s">
        <v>13</v>
      </c>
      <c r="E165" t="s">
        <v>60</v>
      </c>
      <c r="F165" t="s">
        <v>52</v>
      </c>
      <c r="G165" t="s">
        <v>18</v>
      </c>
      <c r="H165" t="s">
        <v>254</v>
      </c>
    </row>
    <row r="166" spans="1:8" ht="15.75">
      <c r="A166" t="s">
        <v>188</v>
      </c>
      <c r="B166">
        <v>105</v>
      </c>
      <c r="C166" t="s">
        <v>188</v>
      </c>
      <c r="D166" t="s">
        <v>13</v>
      </c>
      <c r="E166" t="s">
        <v>60</v>
      </c>
      <c r="F166" t="s">
        <v>52</v>
      </c>
      <c r="G166" t="s">
        <v>16</v>
      </c>
      <c r="H166" s="4" t="s">
        <v>231</v>
      </c>
    </row>
    <row r="167" spans="1:8" ht="15.75">
      <c r="A167" t="s">
        <v>189</v>
      </c>
      <c r="B167">
        <v>131</v>
      </c>
      <c r="C167" t="s">
        <v>189</v>
      </c>
      <c r="D167" t="s">
        <v>13</v>
      </c>
      <c r="E167" t="s">
        <v>10</v>
      </c>
      <c r="F167" t="s">
        <v>11</v>
      </c>
      <c r="G167" t="s">
        <v>16</v>
      </c>
      <c r="H167" s="4" t="s">
        <v>220</v>
      </c>
    </row>
    <row r="168" spans="1:8" ht="15.75">
      <c r="A168" t="s">
        <v>190</v>
      </c>
      <c r="B168">
        <v>152</v>
      </c>
      <c r="C168" t="s">
        <v>190</v>
      </c>
      <c r="D168" t="s">
        <v>13</v>
      </c>
      <c r="E168" t="s">
        <v>10</v>
      </c>
      <c r="F168" t="s">
        <v>26</v>
      </c>
      <c r="G168" t="s">
        <v>18</v>
      </c>
      <c r="H168" s="4" t="s">
        <v>220</v>
      </c>
    </row>
    <row r="169" spans="1:8" ht="15.75">
      <c r="A169" t="s">
        <v>191</v>
      </c>
      <c r="B169">
        <v>117</v>
      </c>
      <c r="C169" t="s">
        <v>191</v>
      </c>
      <c r="D169" t="s">
        <v>65</v>
      </c>
      <c r="E169" t="s">
        <v>10</v>
      </c>
      <c r="F169" t="s">
        <v>24</v>
      </c>
      <c r="G169" t="s">
        <v>18</v>
      </c>
      <c r="H169" s="4" t="s">
        <v>231</v>
      </c>
    </row>
    <row r="170" spans="1:8" ht="15.75">
      <c r="A170" t="s">
        <v>192</v>
      </c>
      <c r="B170">
        <v>199</v>
      </c>
      <c r="C170" t="s">
        <v>192</v>
      </c>
      <c r="D170" t="s">
        <v>11</v>
      </c>
      <c r="E170" t="s">
        <v>60</v>
      </c>
      <c r="F170" t="s">
        <v>52</v>
      </c>
      <c r="G170" t="s">
        <v>18</v>
      </c>
      <c r="H170" t="s">
        <v>240</v>
      </c>
    </row>
    <row r="171" spans="1:8" ht="15.75">
      <c r="A171" t="s">
        <v>193</v>
      </c>
      <c r="B171">
        <v>123</v>
      </c>
      <c r="C171" t="s">
        <v>193</v>
      </c>
      <c r="D171" t="s">
        <v>13</v>
      </c>
      <c r="E171" t="s">
        <v>10</v>
      </c>
      <c r="F171" t="s">
        <v>26</v>
      </c>
      <c r="G171" t="s">
        <v>18</v>
      </c>
      <c r="H171" t="s">
        <v>232</v>
      </c>
    </row>
    <row r="172" spans="1:8" ht="15.75">
      <c r="A172" t="s">
        <v>194</v>
      </c>
      <c r="B172">
        <v>46</v>
      </c>
      <c r="C172" t="s">
        <v>194</v>
      </c>
      <c r="D172" t="s">
        <v>9</v>
      </c>
      <c r="E172" t="s">
        <v>10</v>
      </c>
      <c r="F172" t="s">
        <v>24</v>
      </c>
      <c r="G172" t="s">
        <v>18</v>
      </c>
      <c r="H172" t="s">
        <v>242</v>
      </c>
    </row>
    <row r="173" spans="1:8" ht="15.75">
      <c r="A173" t="s">
        <v>195</v>
      </c>
      <c r="B173">
        <v>114</v>
      </c>
      <c r="C173" t="s">
        <v>195</v>
      </c>
      <c r="D173" t="s">
        <v>65</v>
      </c>
      <c r="E173" t="s">
        <v>60</v>
      </c>
      <c r="F173" t="s">
        <v>52</v>
      </c>
      <c r="G173" t="s">
        <v>18</v>
      </c>
      <c r="H173" s="4" t="s">
        <v>231</v>
      </c>
    </row>
    <row r="174" spans="1:8" ht="15.75">
      <c r="A174" t="s">
        <v>196</v>
      </c>
      <c r="B174">
        <v>47</v>
      </c>
      <c r="C174" t="s">
        <v>196</v>
      </c>
      <c r="D174" t="s">
        <v>59</v>
      </c>
      <c r="E174" t="s">
        <v>60</v>
      </c>
      <c r="F174" t="s">
        <v>52</v>
      </c>
      <c r="G174" t="s">
        <v>16</v>
      </c>
      <c r="H174" t="s">
        <v>255</v>
      </c>
    </row>
    <row r="175" spans="1:8" ht="15.75">
      <c r="A175" t="s">
        <v>197</v>
      </c>
      <c r="B175">
        <v>48</v>
      </c>
      <c r="C175" t="s">
        <v>197</v>
      </c>
      <c r="D175" t="s">
        <v>9</v>
      </c>
      <c r="E175" t="s">
        <v>10</v>
      </c>
      <c r="F175" t="s">
        <v>24</v>
      </c>
      <c r="G175" t="s">
        <v>18</v>
      </c>
      <c r="H175" t="s">
        <v>242</v>
      </c>
    </row>
    <row r="176" spans="1:8" ht="15.75">
      <c r="A176" t="s">
        <v>198</v>
      </c>
      <c r="B176">
        <v>133</v>
      </c>
      <c r="C176" t="s">
        <v>198</v>
      </c>
      <c r="D176" t="s">
        <v>13</v>
      </c>
      <c r="E176" t="s">
        <v>10</v>
      </c>
      <c r="F176" t="s">
        <v>11</v>
      </c>
      <c r="G176" t="s">
        <v>18</v>
      </c>
      <c r="H176" s="4" t="s">
        <v>220</v>
      </c>
    </row>
    <row r="177" spans="1:8" ht="15.75">
      <c r="A177" t="s">
        <v>199</v>
      </c>
      <c r="B177">
        <v>217</v>
      </c>
      <c r="C177" t="s">
        <v>199</v>
      </c>
      <c r="D177" t="s">
        <v>11</v>
      </c>
      <c r="E177" t="s">
        <v>10</v>
      </c>
      <c r="F177" t="s">
        <v>24</v>
      </c>
      <c r="G177" t="s">
        <v>18</v>
      </c>
      <c r="H177" s="4" t="s">
        <v>231</v>
      </c>
    </row>
    <row r="178" spans="1:8" ht="15.75">
      <c r="A178" t="s">
        <v>200</v>
      </c>
      <c r="B178">
        <v>49</v>
      </c>
      <c r="C178" t="s">
        <v>200</v>
      </c>
      <c r="D178" t="s">
        <v>201</v>
      </c>
      <c r="E178" t="s">
        <v>60</v>
      </c>
      <c r="F178" t="s">
        <v>52</v>
      </c>
      <c r="G178" t="s">
        <v>16</v>
      </c>
      <c r="H178" t="s">
        <v>256</v>
      </c>
    </row>
    <row r="179" spans="1:8" ht="15.75">
      <c r="A179" t="s">
        <v>273</v>
      </c>
      <c r="B179">
        <v>222</v>
      </c>
      <c r="C179" t="s">
        <v>273</v>
      </c>
      <c r="D179" t="s">
        <v>13</v>
      </c>
      <c r="E179" t="s">
        <v>10</v>
      </c>
      <c r="F179" t="s">
        <v>11</v>
      </c>
      <c r="G179" t="s">
        <v>16</v>
      </c>
      <c r="H179" t="s">
        <v>231</v>
      </c>
    </row>
    <row r="180" spans="1:8" ht="15.75">
      <c r="A180" t="s">
        <v>202</v>
      </c>
      <c r="B180">
        <v>50</v>
      </c>
      <c r="C180" t="s">
        <v>202</v>
      </c>
      <c r="D180" t="s">
        <v>9</v>
      </c>
      <c r="E180" t="s">
        <v>10</v>
      </c>
      <c r="F180" t="s">
        <v>11</v>
      </c>
      <c r="G180" t="s">
        <v>16</v>
      </c>
      <c r="H180" t="s">
        <v>242</v>
      </c>
    </row>
    <row r="181" spans="1:8" ht="15.75">
      <c r="A181" t="s">
        <v>203</v>
      </c>
      <c r="B181">
        <v>97</v>
      </c>
      <c r="C181" t="s">
        <v>203</v>
      </c>
      <c r="D181" t="s">
        <v>13</v>
      </c>
      <c r="E181" t="s">
        <v>10</v>
      </c>
      <c r="F181" t="s">
        <v>11</v>
      </c>
      <c r="G181" t="s">
        <v>18</v>
      </c>
      <c r="H181" s="4" t="s">
        <v>231</v>
      </c>
    </row>
    <row r="182" spans="1:8" ht="15.75">
      <c r="A182" t="s">
        <v>204</v>
      </c>
      <c r="B182">
        <v>147</v>
      </c>
      <c r="C182" t="s">
        <v>204</v>
      </c>
      <c r="D182" t="s">
        <v>65</v>
      </c>
      <c r="E182" t="s">
        <v>60</v>
      </c>
      <c r="F182" t="s">
        <v>52</v>
      </c>
      <c r="G182" t="s">
        <v>16</v>
      </c>
      <c r="H182" s="4" t="s">
        <v>231</v>
      </c>
    </row>
    <row r="183" spans="1:8" ht="15.75">
      <c r="A183" t="s">
        <v>205</v>
      </c>
      <c r="B183">
        <v>88</v>
      </c>
      <c r="C183" t="s">
        <v>205</v>
      </c>
      <c r="D183" t="s">
        <v>13</v>
      </c>
      <c r="E183" t="s">
        <v>10</v>
      </c>
      <c r="F183" t="s">
        <v>11</v>
      </c>
      <c r="G183" t="s">
        <v>18</v>
      </c>
      <c r="H183" s="4" t="s">
        <v>231</v>
      </c>
    </row>
    <row r="184" spans="1:8" ht="15.75">
      <c r="A184" t="s">
        <v>206</v>
      </c>
      <c r="B184">
        <v>126</v>
      </c>
      <c r="C184" t="s">
        <v>206</v>
      </c>
      <c r="D184" t="s">
        <v>13</v>
      </c>
      <c r="E184" t="s">
        <v>10</v>
      </c>
      <c r="F184" t="s">
        <v>11</v>
      </c>
      <c r="G184" t="s">
        <v>20</v>
      </c>
      <c r="H184" s="4" t="s">
        <v>231</v>
      </c>
    </row>
    <row r="185" spans="1:8" ht="15.75">
      <c r="A185" t="s">
        <v>207</v>
      </c>
      <c r="B185">
        <v>111</v>
      </c>
      <c r="C185" t="s">
        <v>207</v>
      </c>
      <c r="D185" t="s">
        <v>13</v>
      </c>
      <c r="E185" t="s">
        <v>10</v>
      </c>
      <c r="F185" t="s">
        <v>11</v>
      </c>
      <c r="G185" t="s">
        <v>20</v>
      </c>
      <c r="H185" s="4" t="s">
        <v>231</v>
      </c>
    </row>
    <row r="186" spans="1:8" ht="15.75">
      <c r="A186" t="s">
        <v>208</v>
      </c>
      <c r="B186">
        <v>128</v>
      </c>
      <c r="C186" t="s">
        <v>208</v>
      </c>
      <c r="D186" t="s">
        <v>13</v>
      </c>
      <c r="E186" t="s">
        <v>60</v>
      </c>
      <c r="F186" t="s">
        <v>52</v>
      </c>
      <c r="G186" t="s">
        <v>20</v>
      </c>
      <c r="H186" s="4" t="s">
        <v>231</v>
      </c>
    </row>
    <row r="187" spans="1:8" ht="15.75">
      <c r="A187" t="s">
        <v>209</v>
      </c>
      <c r="B187">
        <v>51</v>
      </c>
      <c r="C187" t="s">
        <v>209</v>
      </c>
      <c r="D187" t="s">
        <v>59</v>
      </c>
      <c r="E187" t="s">
        <v>60</v>
      </c>
      <c r="F187" t="s">
        <v>52</v>
      </c>
      <c r="G187" t="s">
        <v>18</v>
      </c>
      <c r="H187" t="s">
        <v>257</v>
      </c>
    </row>
    <row r="188" spans="1:8" ht="15.75">
      <c r="A188" t="s">
        <v>210</v>
      </c>
      <c r="B188">
        <v>118</v>
      </c>
      <c r="C188" t="s">
        <v>210</v>
      </c>
      <c r="D188" t="s">
        <v>13</v>
      </c>
      <c r="E188" t="s">
        <v>10</v>
      </c>
      <c r="F188" t="s">
        <v>26</v>
      </c>
      <c r="G188" t="s">
        <v>57</v>
      </c>
      <c r="H188" s="4" t="s">
        <v>231</v>
      </c>
    </row>
    <row r="189" spans="1:8" ht="15.75">
      <c r="A189" t="s">
        <v>211</v>
      </c>
      <c r="B189">
        <v>120</v>
      </c>
      <c r="C189" t="s">
        <v>211</v>
      </c>
      <c r="D189" t="s">
        <v>13</v>
      </c>
      <c r="E189" t="s">
        <v>10</v>
      </c>
      <c r="F189" t="s">
        <v>24</v>
      </c>
      <c r="G189" t="s">
        <v>18</v>
      </c>
      <c r="H189" t="s">
        <v>232</v>
      </c>
    </row>
    <row r="190" spans="1:8" ht="15.75">
      <c r="A190" t="s">
        <v>212</v>
      </c>
      <c r="B190">
        <v>179</v>
      </c>
      <c r="C190" t="s">
        <v>212</v>
      </c>
      <c r="D190" t="s">
        <v>15</v>
      </c>
      <c r="E190" t="s">
        <v>10</v>
      </c>
      <c r="F190" t="s">
        <v>11</v>
      </c>
      <c r="G190" t="s">
        <v>18</v>
      </c>
      <c r="H190" s="4" t="s">
        <v>239</v>
      </c>
    </row>
    <row r="191" spans="1:8" ht="15.75">
      <c r="A191" t="s">
        <v>213</v>
      </c>
      <c r="B191">
        <v>52</v>
      </c>
      <c r="C191" t="s">
        <v>213</v>
      </c>
      <c r="D191" t="s">
        <v>9</v>
      </c>
      <c r="E191" t="s">
        <v>10</v>
      </c>
      <c r="F191" t="s">
        <v>26</v>
      </c>
      <c r="G191" t="s">
        <v>18</v>
      </c>
      <c r="H191" t="s">
        <v>242</v>
      </c>
    </row>
    <row r="192" spans="1:8" ht="15.75">
      <c r="A192" t="s">
        <v>214</v>
      </c>
      <c r="B192">
        <v>53</v>
      </c>
      <c r="C192" t="s">
        <v>214</v>
      </c>
      <c r="D192" t="s">
        <v>9</v>
      </c>
      <c r="E192" t="s">
        <v>10</v>
      </c>
      <c r="F192" t="s">
        <v>26</v>
      </c>
      <c r="G192" t="s">
        <v>18</v>
      </c>
      <c r="H192" t="s">
        <v>232</v>
      </c>
    </row>
    <row r="193" spans="1:8" ht="15.75">
      <c r="A193" t="s">
        <v>215</v>
      </c>
      <c r="B193">
        <v>142</v>
      </c>
      <c r="C193" t="s">
        <v>215</v>
      </c>
      <c r="D193" t="s">
        <v>65</v>
      </c>
      <c r="E193" t="s">
        <v>60</v>
      </c>
      <c r="F193" t="s">
        <v>52</v>
      </c>
      <c r="G193" t="s">
        <v>16</v>
      </c>
      <c r="H193" t="s">
        <v>258</v>
      </c>
    </row>
    <row r="196" spans="1:8" ht="15.75">
      <c r="A196" s="2" t="s">
        <v>216</v>
      </c>
      <c r="B196" s="3"/>
      <c r="D196" s="3" t="s">
        <v>5</v>
      </c>
      <c r="E196" s="3"/>
      <c r="G196" s="1" t="s">
        <v>221</v>
      </c>
      <c r="H196" s="1"/>
    </row>
    <row r="197" spans="1:8" ht="15.75">
      <c r="A197" s="3" t="s">
        <v>10</v>
      </c>
      <c r="B197" s="2">
        <v>163</v>
      </c>
      <c r="D197" s="3" t="s">
        <v>217</v>
      </c>
      <c r="E197" s="3">
        <v>39</v>
      </c>
      <c r="G197" s="1" t="s">
        <v>16</v>
      </c>
      <c r="H197" s="1">
        <v>54</v>
      </c>
    </row>
    <row r="198" spans="1:8" ht="15.75">
      <c r="A198" s="3" t="s">
        <v>60</v>
      </c>
      <c r="B198" s="2">
        <v>25</v>
      </c>
      <c r="D198" s="3" t="s">
        <v>218</v>
      </c>
      <c r="E198" s="3">
        <v>20</v>
      </c>
      <c r="G198" s="1" t="s">
        <v>222</v>
      </c>
      <c r="H198" s="1">
        <f>COUNTIF(G2:G193,"Egyptien")</f>
        <v>16</v>
      </c>
    </row>
    <row r="199" spans="1:8" ht="15.75">
      <c r="A199" s="5" t="s">
        <v>271</v>
      </c>
      <c r="B199" s="3">
        <v>4</v>
      </c>
      <c r="D199" s="3" t="s">
        <v>219</v>
      </c>
      <c r="E199" s="3">
        <v>39</v>
      </c>
      <c r="G199" s="1" t="s">
        <v>18</v>
      </c>
      <c r="H199" s="1">
        <f>COUNTIF(G2:G193,"Latin")</f>
        <v>97</v>
      </c>
    </row>
    <row r="200" spans="2:8" ht="15.75">
      <c r="B200">
        <f>SUM(B196:B199)</f>
        <v>192</v>
      </c>
      <c r="D200" s="3" t="s">
        <v>220</v>
      </c>
      <c r="E200" s="3">
        <v>94</v>
      </c>
      <c r="G200" s="1" t="s">
        <v>223</v>
      </c>
      <c r="H200" s="1">
        <v>12</v>
      </c>
    </row>
    <row r="201" spans="5:8" ht="15.75">
      <c r="E201">
        <f>SUM(E197:E200)</f>
        <v>192</v>
      </c>
      <c r="G201" s="1" t="s">
        <v>114</v>
      </c>
      <c r="H201" s="1">
        <f>COUNTIF(G2:G193,"Libyque")</f>
        <v>1</v>
      </c>
    </row>
    <row r="202" spans="1:8" ht="15.75">
      <c r="A202" t="s">
        <v>3</v>
      </c>
      <c r="G202" s="1" t="s">
        <v>220</v>
      </c>
      <c r="H202" s="1">
        <v>12</v>
      </c>
    </row>
    <row r="203" spans="1:2" ht="15.75">
      <c r="A203" t="s">
        <v>224</v>
      </c>
      <c r="B203">
        <f>COUNTIF(D2:D193,"Apollos")</f>
        <v>46</v>
      </c>
    </row>
    <row r="204" spans="1:2" ht="15.75">
      <c r="A204" t="s">
        <v>15</v>
      </c>
      <c r="B204">
        <f>COUNTIF(D2:D193,"Ischyras")</f>
        <v>16</v>
      </c>
    </row>
    <row r="205" spans="1:2" ht="15.75">
      <c r="A205" t="s">
        <v>225</v>
      </c>
      <c r="B205">
        <v>99</v>
      </c>
    </row>
    <row r="206" spans="1:2" ht="15.75">
      <c r="A206" t="s">
        <v>226</v>
      </c>
      <c r="B206">
        <f>COUNTIF(D2:D193,"Apollos, Ischyras")</f>
        <v>1</v>
      </c>
    </row>
    <row r="207" spans="1:2" ht="15.75">
      <c r="A207" t="s">
        <v>227</v>
      </c>
      <c r="B207">
        <f>COUNTIF(D2:D193,"Apollos, Philokles")</f>
        <v>5</v>
      </c>
    </row>
    <row r="208" spans="1:2" ht="15.75">
      <c r="A208" t="s">
        <v>228</v>
      </c>
      <c r="B208">
        <f>COUNTIF(D2:D193,"Ischyras, Philokles")</f>
        <v>16</v>
      </c>
    </row>
    <row r="209" spans="1:2" ht="15.75">
      <c r="A209" t="s">
        <v>229</v>
      </c>
      <c r="B209">
        <f>COUNTIF(D2:D193,"Apollos, Philokles, Ischyras")</f>
        <v>1</v>
      </c>
    </row>
    <row r="210" spans="1:2" ht="15.75">
      <c r="A210" t="s">
        <v>220</v>
      </c>
      <c r="B210">
        <f>COUNTIF(D2:D193,"indet")</f>
        <v>9</v>
      </c>
    </row>
  </sheetData>
  <sheetProtection/>
  <autoFilter ref="A1:H193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HiSoma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Berangere Redon</dc:creator>
  <cp:keywords/>
  <dc:description/>
  <cp:lastModifiedBy>Berangere Redon</cp:lastModifiedBy>
  <dcterms:created xsi:type="dcterms:W3CDTF">2016-07-16T19:15:32Z</dcterms:created>
  <dcterms:modified xsi:type="dcterms:W3CDTF">2016-11-28T15:02:16Z</dcterms:modified>
  <cp:category/>
  <cp:version/>
  <cp:contentType/>
  <cp:contentStatus/>
</cp:coreProperties>
</file>